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0" documentId="13_ncr:1_{E318CBF5-F023-4B38-8775-0E80B56EA526}" xr6:coauthVersionLast="47" xr6:coauthVersionMax="47" xr10:uidLastSave="{00000000-0000-0000-0000-000000000000}"/>
  <bookViews>
    <workbookView xWindow="-108" yWindow="-108" windowWidth="23256" windowHeight="12456" tabRatio="865" activeTab="3" xr2:uid="{00000000-000D-0000-FFFF-FFFF00000000}"/>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'➀非住宅（環境性能+再エネ化率）'!$A$1:$BF$34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7" l="1"/>
  <c r="K26" i="37"/>
  <c r="N20" i="24"/>
  <c r="N22" i="24"/>
  <c r="H46" i="24"/>
  <c r="I15" i="36"/>
  <c r="I37" i="36"/>
  <c r="I9" i="36" l="1" a="1"/>
  <c r="I9" i="36" s="1"/>
  <c r="AL4" i="36"/>
  <c r="AL3" i="36"/>
  <c r="K24" i="37"/>
  <c r="K27" i="37" s="1"/>
  <c r="I19" i="36" s="1"/>
  <c r="AL5" i="36" l="1"/>
  <c r="M12" i="33" l="1"/>
  <c r="Q56" i="32"/>
  <c r="Q45" i="32"/>
  <c r="Q34" i="32"/>
  <c r="M12" i="30"/>
  <c r="Q56" i="29"/>
  <c r="Q45" i="29"/>
  <c r="Q34" i="29"/>
  <c r="H55" i="24" l="1"/>
  <c r="H48" i="24"/>
  <c r="H49" i="24" s="1"/>
  <c r="N24" i="24"/>
  <c r="N23" i="24"/>
  <c r="N21" i="24"/>
  <c r="H59" i="24" l="1"/>
  <c r="H6" i="24" l="1"/>
  <c r="K6" i="24" l="1"/>
  <c r="K27" i="27" l="1"/>
  <c r="K30" i="27" s="1"/>
  <c r="I41" i="36" s="1"/>
  <c r="F23" i="25" l="1"/>
  <c r="Q19" i="25"/>
  <c r="H5" i="24"/>
  <c r="F22" i="28" l="1"/>
  <c r="O21" i="28"/>
  <c r="F21" i="28"/>
  <c r="F18" i="28"/>
  <c r="H18" i="28" s="1"/>
  <c r="Q20" i="28"/>
  <c r="Q17" i="28"/>
  <c r="S17" i="28" l="1"/>
  <c r="H22" i="28"/>
  <c r="Q21" i="28"/>
  <c r="H21" i="28"/>
  <c r="I45" i="36" s="1"/>
  <c r="G28" i="36" s="1"/>
  <c r="D4" i="36" s="1"/>
  <c r="H23" i="25"/>
  <c r="F24" i="25"/>
  <c r="H24" i="25" s="1"/>
  <c r="O23" i="25"/>
  <c r="Q23" i="25" s="1"/>
  <c r="Q22" i="25"/>
  <c r="I23" i="36" l="1"/>
  <c r="G7" i="36" s="1" a="1"/>
  <c r="G7" i="36" s="1"/>
  <c r="D3" i="36" s="1"/>
  <c r="D5" i="36" s="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<sst xmlns="http://schemas.openxmlformats.org/spreadsheetml/2006/main" count="983" uniqueCount="467">
  <si>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</si>
  <si>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</si>
  <si>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</si>
  <si>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</si>
  <si>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</si>
  <si>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</si>
  <si>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</si>
  <si>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</si>
  <si>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</si>
  <si>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</si>
  <si>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</si>
  <si>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</si>
  <si>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</si>
  <si>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</si>
  <si>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</si>
  <si>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</si>
  <si>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</si>
  <si>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</si>
  <si>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</si>
  <si>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</si>
  <si>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</si>
  <si>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</si>
  <si>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</si>
  <si>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</si>
  <si>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</si>
  <si>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</si>
  <si>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</si>
  <si>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</si>
  <si>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</si>
  <si>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</si>
  <si>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</si>
  <si>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</si>
  <si>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</si>
  <si>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</si>
  <si>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</si>
  <si>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</si>
  <si>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</si>
  <si>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</si>
  <si>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</si>
  <si>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</si>
  <si>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</si>
  <si>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</si>
  <si>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</si>
  <si>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</si>
  <si>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</si>
  <si>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</si>
  <si>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</si>
  <si>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</si>
  <si>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</si>
  <si>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</si>
  <si>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</si>
  <si>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</si>
  <si>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</si>
  <si>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</si>
  <si>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</si>
  <si>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</si>
  <si>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</si>
  <si>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</si>
  <si>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</si>
  <si>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</si>
  <si>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</si>
  <si>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</si>
  <si>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</si>
  <si>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</si>
  <si>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</si>
  <si>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</si>
  <si>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</si>
  <si>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</si>
  <si>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</si>
  <si>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</si>
  <si>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</si>
  <si>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</si>
  <si>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</si>
  <si>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</si>
  <si>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</si>
  <si>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</si>
  <si>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</si>
  <si>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</si>
  <si>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</si>
  <si>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</si>
  <si>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</si>
  <si>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</si>
  <si>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</si>
  <si>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</si>
  <si>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</si>
  <si>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</si>
  <si>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</si>
  <si>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</si>
  <si>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</si>
  <si>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</si>
  <si>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</si>
  <si>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</si>
  <si>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</si>
  <si>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</si>
  <si>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</si>
  <si>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</si>
  <si>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</si>
  <si>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</si>
  <si>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</si>
  <si>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</si>
  <si>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</si>
  <si>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</si>
  <si>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</si>
  <si>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</si>
  <si>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</si>
  <si>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</si>
  <si>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</si>
  <si>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</si>
  <si>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</si>
  <si>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</si>
  <si>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</si>
  <si>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</si>
  <si>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</si>
  <si>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</si>
  <si>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</si>
  <si>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</si>
  <si>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</si>
  <si>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</si>
  <si>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</si>
  <si>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</si>
  <si>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</si>
  <si>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</si>
  <si>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</si>
  <si>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</si>
  <si>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</si>
  <si>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</si>
  <si>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</si>
  <si>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</si>
  <si>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</si>
  <si>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</si>
  <si>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</si>
  <si>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</si>
  <si>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</si>
  <si>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</si>
  <si>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</si>
  <si>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</si>
  <si>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</si>
  <si>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</si>
  <si>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</si>
  <si>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</si>
  <si>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</si>
  <si>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</si>
  <si>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</si>
  <si>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</si>
  <si>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</si>
  <si>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</si>
  <si>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</si>
  <si>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</si>
  <si>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</si>
  <si>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</si>
  <si>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</si>
  <si>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</si>
  <si>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</si>
  <si>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</si>
  <si>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</si>
  <si>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</si>
  <si>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</si>
  <si>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</si>
  <si>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</si>
  <si>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</si>
  <si>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</si>
  <si>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</si>
  <si>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</si>
  <si>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</si>
  <si>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</si>
  <si>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</si>
  <si>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</si>
  <si>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</si>
  <si>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</si>
  <si>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</si>
  <si>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</si>
  <si>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</si>
  <si>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</si>
  <si>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</si>
  <si>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</si>
  <si>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</si>
  <si>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</si>
  <si>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</si>
  <si>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</si>
  <si>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</si>
  <si>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</si>
  <si>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</si>
  <si>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</si>
  <si>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</si>
  <si>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</si>
  <si>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</si>
  <si>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</si>
  <si>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</si>
  <si>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</si>
  <si>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</si>
  <si>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</si>
  <si>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</si>
  <si>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</si>
  <si>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</si>
  <si>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</si>
  <si>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</si>
  <si>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</si>
  <si>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</si>
  <si>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</si>
  <si>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</si>
  <si>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</si>
  <si>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</si>
  <si>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</si>
  <si>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</si>
  <si>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</si>
  <si>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</si>
  <si>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</si>
  <si>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</si>
  <si>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</si>
  <si>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</si>
  <si>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</si>
  <si>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</si>
  <si>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</si>
  <si>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</si>
  <si>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</si>
  <si>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</si>
  <si>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</si>
  <si>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</si>
  <si>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</si>
  <si>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</si>
  <si>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</si>
  <si>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</si>
  <si>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</si>
  <si>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</si>
  <si>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</si>
  <si>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</si>
  <si>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</si>
  <si>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</si>
  <si>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</si>
  <si>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</si>
  <si>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</si>
  <si>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</si>
  <si>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</si>
  <si>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</si>
  <si>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</si>
  <si>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</si>
  <si>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</si>
  <si>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</si>
  <si>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</si>
  <si>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</si>
  <si>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</si>
  <si>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</si>
  <si>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</si>
  <si>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</si>
  <si>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</si>
  <si>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</si>
  <si>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</si>
  <si>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</si>
  <si>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</si>
  <si>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</si>
  <si>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</si>
  <si>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</si>
  <si>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</si>
  <si>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</si>
  <si>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</si>
  <si>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</si>
  <si>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</si>
  <si>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</si>
  <si>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</si>
  <si>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</si>
  <si>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</si>
  <si>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</si>
  <si>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</si>
  <si>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</si>
  <si>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</si>
  <si>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</si>
  <si>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</si>
  <si>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</si>
  <si>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</si>
  <si>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</si>
  <si>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</si>
  <si>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</si>
  <si>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</si>
  <si>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</si>
  <si>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</si>
  <si>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</si>
  <si>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</si>
  <si>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</si>
  <si>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</si>
  <si>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</si>
  <si>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</si>
  <si>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</si>
  <si>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</si>
  <si>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</si>
  <si>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</si>
  <si>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</si>
  <si>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</si>
  <si>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</si>
  <si>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</si>
  <si>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</si>
  <si>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</si>
  <si>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</si>
  <si>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</si>
  <si>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</si>
  <si>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</si>
  <si>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</si>
  <si>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</si>
  <si>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</si>
  <si>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</si>
  <si>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</si>
  <si>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</si>
  <si>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</si>
  <si>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</si>
  <si>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</si>
  <si>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</si>
  <si>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</si>
  <si>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</si>
  <si>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</si>
  <si>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</si>
  <si>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</si>
  <si>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</si>
  <si>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</si>
  <si>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</si>
  <si>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</si>
  <si>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</si>
  <si>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</si>
  <si>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</si>
  <si>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</si>
  <si>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</si>
  <si>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</si>
  <si>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</si>
  <si>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</si>
  <si>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</si>
  <si>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</si>
  <si>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</si>
  <si>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</si>
  <si>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</si>
  <si>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</si>
  <si>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</si>
  <si>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</si>
  <si>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</si>
  <si>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</si>
  <si>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</si>
  <si>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</si>
  <si>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</si>
  <si>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</si>
  <si>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</si>
  <si>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</si>
  <si>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</si>
  <si>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</si>
  <si>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</si>
  <si>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</si>
  <si>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</si>
  <si>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</si>
  <si>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</si>
  <si>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</si>
  <si>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</si>
  <si>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</si>
  <si>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</si>
  <si>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</si>
  <si>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</si>
  <si>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</si>
  <si>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</si>
  <si>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</si>
  <si>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</si>
  <si>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</si>
  <si>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</si>
  <si>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</si>
  <si>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</si>
  <si>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</si>
  <si>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</si>
  <si>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</si>
  <si>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</si>
  <si>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</si>
  <si>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</si>
  <si>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</si>
  <si>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</si>
  <si>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</si>
  <si>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</si>
  <si>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</si>
  <si>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</si>
  <si>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</si>
  <si>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</si>
  <si>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</si>
  <si>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</si>
  <si>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</si>
  <si>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</si>
  <si>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</si>
  <si>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</si>
  <si>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</si>
  <si>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</si>
  <si>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</si>
  <si>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</si>
  <si>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</si>
  <si>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</si>
  <si>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</si>
  <si>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</si>
  <si>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</si>
  <si>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</si>
  <si>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</si>
  <si>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</si>
  <si>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</si>
  <si>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</si>
  <si>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</si>
  <si>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</si>
  <si>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</si>
  <si>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</si>
  <si>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</si>
  <si>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</si>
  <si>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</si>
  <si>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</si>
  <si>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</si>
  <si>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</si>
  <si>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</si>
  <si>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</si>
  <si>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</si>
  <si>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</si>
  <si>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</si>
  <si>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</si>
  <si>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</si>
  <si>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</si>
  <si>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</si>
  <si>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</si>
  <si>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</si>
  <si>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</si>
  <si>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</si>
  <si>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</si>
  <si>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</si>
  <si>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</si>
  <si>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</si>
  <si>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</si>
  <si>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</si>
  <si>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</si>
  <si>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</si>
  <si>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</si>
  <si>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</si>
  <si>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</si>
  <si>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</si>
  <si>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</si>
  <si>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</si>
  <si>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</si>
  <si>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</si>
  <si>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</si>
  <si>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</si>
  <si>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</si>
  <si>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</si>
  <si>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</si>
  <si>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</si>
  <si>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</si>
  <si>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</si>
  <si>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</si>
  <si>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</si>
  <si>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</si>
  <si>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</si>
  <si>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</si>
  <si>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</si>
  <si>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</si>
  <si>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</si>
  <si>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</si>
  <si>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</si>
  <si>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</si>
  <si>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</si>
  <si>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</si>
  <si>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</si>
  <si>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</si>
  <si>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</si>
  <si>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</si>
  <si>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</si>
  <si>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</si>
  <si>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</si>
  <si>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</si>
  <si>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</si>
  <si>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</si>
  <si>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</si>
  <si>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マンション建替法容積率許可制度</t>
    <rPh sb="0" eb="2">
      <t>ヨウシキ</t>
    </rPh>
    <rPh sb="13" eb="15">
      <t>タテカ</t>
    </rPh>
    <rPh sb="15" eb="16">
      <t>ホウ</t>
    </rPh>
    <rPh sb="16" eb="18">
      <t>ヨウセキ</t>
    </rPh>
    <rPh sb="18" eb="19">
      <t>リツ</t>
    </rPh>
    <rPh sb="19" eb="21">
      <t>キョカ</t>
    </rPh>
    <rPh sb="21" eb="23">
      <t>セイド</t>
    </rPh>
    <phoneticPr fontId="3"/>
  </si>
  <si>
    <t>環境性能係数・エネルギーの面的利用の検討等に関するチェックシート(2025年度版)</t>
    <phoneticPr fontId="2"/>
  </si>
  <si>
    <t>総合設計（マンション建替法容積率許可）</t>
    <rPh sb="10" eb="12">
      <t>タテカ</t>
    </rPh>
    <rPh sb="12" eb="13">
      <t>ホウ</t>
    </rPh>
    <rPh sb="13" eb="15">
      <t>ヨウセキ</t>
    </rPh>
    <rPh sb="15" eb="16">
      <t>リツ</t>
    </rPh>
    <rPh sb="16" eb="18">
      <t>キョカ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</si>
</sst>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1">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
      <b/>
      <sz val="14"/>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63">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0" fontId="6" fillId="2" borderId="8" xfId="0" applyFont="1" applyFill="1" applyBorder="1" applyAlignment="1" applyProtection="1">
      <alignment vertical="center"/>
      <protection locked="0"/>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49" fillId="0" borderId="0" xfId="0" applyFont="1" applyAlignment="1">
      <alignment horizontal="left"/>
    </xf>
    <xf numFmtId="0" fontId="21" fillId="0" borderId="0" xfId="0" applyFont="1" applyAlignment="1">
      <alignment horizontal="right" vertical="center"/>
    </xf>
    <xf numFmtId="0" fontId="50" fillId="0" borderId="0" xfId="0" applyFont="1" applyAlignment="1">
      <alignment horizontal="left" vertical="center"/>
    </xf>
    <xf numFmtId="0" fontId="6" fillId="0" borderId="67" xfId="0" applyFont="1" applyBorder="1"/>
    <xf numFmtId="0" fontId="6" fillId="0" borderId="91" xfId="0" applyFont="1" applyBorder="1"/>
    <xf numFmtId="0" fontId="6" fillId="0" borderId="5" xfId="0" applyFont="1" applyBorder="1" applyAlignment="1">
      <alignment horizontal="left"/>
    </xf>
    <xf numFmtId="0" fontId="6" fillId="5" borderId="4" xfId="0"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38" fontId="6" fillId="0" borderId="14" xfId="10" applyFont="1" applyFill="1" applyBorder="1" applyAlignment="1" applyProtection="1">
      <alignment horizontal="center" vertical="top" wrapText="1"/>
    </xf>
    <xf numFmtId="0" fontId="10" fillId="0" borderId="9" xfId="0" applyFont="1" applyBorder="1" applyAlignment="1">
      <alignment vertical="center"/>
    </xf>
    <xf numFmtId="0" fontId="10" fillId="0" borderId="10" xfId="0" applyFont="1" applyBorder="1" applyAlignment="1">
      <alignment vertical="center"/>
    </xf>
    <xf numFmtId="0" fontId="5" fillId="0" borderId="11" xfId="0" applyFont="1" applyBorder="1"/>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0" xfId="0" applyFont="1" applyAlignment="1">
      <alignment horizontal="left" vertical="center" wrapTex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2" xfId="0" applyFont="1" applyFill="1" applyBorder="1" applyAlignment="1">
      <alignment vertical="center"/>
    </xf>
    <xf numFmtId="0" fontId="10" fillId="8" borderId="11" xfId="0"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5" fillId="0" borderId="9" xfId="0" applyFont="1" applyBorder="1" applyAlignment="1">
      <alignment horizontal="left" wrapText="1"/>
    </xf>
    <xf numFmtId="0" fontId="5" fillId="0" borderId="10" xfId="0" applyFont="1" applyBorder="1" applyAlignment="1">
      <alignment horizontal="left"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22" xfId="0" applyFont="1" applyBorder="1" applyAlignment="1">
      <alignment horizontal="left" vertical="center"/>
    </xf>
    <xf numFmtId="0" fontId="6" fillId="0" borderId="10" xfId="0" applyFont="1" applyBorder="1" applyAlignment="1">
      <alignment horizont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2" xfId="0" applyFont="1" applyFill="1" applyBorder="1" applyAlignment="1">
      <alignment vertical="center"/>
    </xf>
    <xf numFmtId="0" fontId="10" fillId="9" borderId="11" xfId="0" applyFont="1" applyFill="1" applyBorder="1" applyAlignment="1">
      <alignment vertical="center"/>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6" fillId="0" borderId="62" xfId="0" applyFont="1" applyBorder="1" applyAlignment="1">
      <alignment horizontal="left" vertical="center"/>
    </xf>
    <xf numFmtId="0" fontId="6" fillId="0" borderId="16" xfId="0" applyFont="1" applyBorder="1" applyAlignment="1">
      <alignment horizontal="left" vertical="center"/>
    </xf>
    <xf numFmtId="0" fontId="6" fillId="0" borderId="63" xfId="0" applyFont="1" applyBorder="1" applyAlignment="1">
      <alignment horizontal="left" vertical="center"/>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2" borderId="89" xfId="10" applyNumberFormat="1" applyFont="1" applyFill="1" applyBorder="1" applyAlignment="1" applyProtection="1">
      <alignment horizontal="center" vertical="top" wrapText="1"/>
      <protection locked="0"/>
    </xf>
    <xf numFmtId="40" fontId="6" fillId="2" borderId="75" xfId="10" applyNumberFormat="1" applyFont="1" applyFill="1" applyBorder="1" applyAlignment="1" applyProtection="1">
      <alignment horizontal="center" vertical="top" wrapText="1"/>
      <protection locked="0"/>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70" xfId="0" applyFont="1" applyBorder="1" applyAlignment="1">
      <alignment horizontal="center" vertical="center" wrapText="1"/>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5" fillId="0" borderId="0" xfId="0" applyFont="1" applyAlignment="1" applyProtection="1">
      <alignment horizontal="right"/>
      <protection locked="0"/>
    </xf>
    <xf numFmtId="38" fontId="6" fillId="0" borderId="59" xfId="10" applyFont="1" applyFill="1" applyBorder="1" applyAlignment="1" applyProtection="1">
      <alignment horizontal="center" vertical="top"/>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5" borderId="2"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2" fontId="18" fillId="0" borderId="0" xfId="0" applyNumberFormat="1" applyFont="1" applyAlignment="1">
      <alignment horizontal="center" vertical="center"/>
    </xf>
    <xf numFmtId="0" fontId="10" fillId="0" borderId="67" xfId="0" applyFont="1" applyBorder="1" applyAlignment="1">
      <alignment horizontal="left" vertical="center"/>
    </xf>
    <xf numFmtId="0" fontId="23" fillId="0" borderId="71" xfId="0" applyFont="1" applyBorder="1" applyAlignment="1">
      <alignment horizontal="center" vertical="center" wrapText="1"/>
    </xf>
    <xf numFmtId="0" fontId="23" fillId="0" borderId="67" xfId="0" applyFont="1" applyBorder="1" applyAlignment="1">
      <alignment horizontal="center" vertical="center" wrapText="1"/>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0" fontId="6" fillId="0" borderId="27"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75" xfId="10" applyNumberFormat="1" applyFont="1" applyFill="1" applyBorder="1" applyAlignment="1" applyProtection="1">
      <alignment horizontal="center" vertical="top" wrapText="1"/>
      <protection locked="0"/>
    </xf>
    <xf numFmtId="40" fontId="6" fillId="0" borderId="24"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7"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0" fontId="23" fillId="0" borderId="72"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40" fontId="6" fillId="0" borderId="88" xfId="10" applyNumberFormat="1" applyFont="1" applyFill="1" applyBorder="1" applyAlignment="1" applyProtection="1">
      <alignment horizontal="center" vertical="top" wrapText="1"/>
      <protection locked="0"/>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24" fillId="0" borderId="36" xfId="0" applyFont="1" applyBorder="1" applyAlignment="1">
      <alignment horizontal="center" vertical="center" wrapText="1"/>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40" fontId="6" fillId="0" borderId="104" xfId="10" applyNumberFormat="1" applyFont="1" applyFill="1" applyBorder="1" applyAlignment="1" applyProtection="1">
      <alignment horizontal="center" vertical="top" wrapText="1"/>
    </xf>
    <xf numFmtId="40" fontId="6" fillId="0" borderId="105" xfId="10" applyNumberFormat="1" applyFont="1" applyFill="1" applyBorder="1" applyAlignment="1" applyProtection="1">
      <alignment horizontal="center" vertical="top" wrapText="1"/>
    </xf>
    <xf numFmtId="40" fontId="6" fillId="0" borderId="106" xfId="10" applyNumberFormat="1" applyFont="1" applyFill="1" applyBorder="1" applyAlignment="1" applyProtection="1">
      <alignment horizontal="center" vertical="top" wrapText="1"/>
    </xf>
    <xf numFmtId="40" fontId="6" fillId="0" borderId="101" xfId="10" applyNumberFormat="1" applyFont="1" applyFill="1" applyBorder="1" applyAlignment="1" applyProtection="1">
      <alignment horizontal="center" vertical="top" wrapText="1"/>
    </xf>
    <xf numFmtId="40" fontId="6" fillId="0" borderId="102" xfId="10" applyNumberFormat="1" applyFont="1" applyFill="1" applyBorder="1" applyAlignment="1" applyProtection="1">
      <alignment horizontal="center" vertical="top" wrapText="1"/>
    </xf>
    <xf numFmtId="40" fontId="6" fillId="0" borderId="103" xfId="10" applyNumberFormat="1" applyFont="1" applyFill="1" applyBorder="1" applyAlignment="1" applyProtection="1">
      <alignment horizontal="center" vertical="top" wrapText="1"/>
    </xf>
    <xf numFmtId="0" fontId="5" fillId="0" borderId="16" xfId="0" applyFont="1" applyBorder="1" applyAlignment="1">
      <alignment horizontal="left" vertical="center"/>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18" fillId="0" borderId="39"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5" fillId="11" borderId="1" xfId="11" applyFont="1" applyFill="1" applyBorder="1">
      <alignment vertical="center"/>
    </xf>
    <xf numFmtId="49" fontId="15" fillId="0" borderId="1" xfId="11" applyNumberFormat="1" applyFont="1" applyBorder="1" applyAlignment="1" applyProtection="1">
      <alignment horizontal="left" vertical="center"/>
      <protection locked="0"/>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0" fontId="15" fillId="0" borderId="55" xfId="11" applyFont="1" applyBorder="1">
      <alignment vertical="center"/>
    </xf>
    <xf numFmtId="0" fontId="15" fillId="0" borderId="16" xfId="11" applyFont="1" applyBorder="1">
      <alignment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49" fontId="15" fillId="0" borderId="9" xfId="11" applyNumberFormat="1" applyFont="1" applyBorder="1" applyAlignment="1" applyProtection="1">
      <alignment horizontal="left" vertical="center"/>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0" borderId="1" xfId="11" applyFont="1" applyFill="1" applyBorder="1">
      <alignment vertical="center"/>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0" borderId="14" xfId="11" applyFont="1" applyBorder="1" applyAlignment="1">
      <alignment horizontal="lef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0" fontId="36" fillId="0" borderId="0" xfId="11" applyFont="1" applyAlignment="1">
      <alignment horizontal="left" vertical="center"/>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0" fontId="15" fillId="0" borderId="0" xfId="11" applyFont="1" applyAlignment="1">
      <alignment horizontal="center" vertical="center"/>
    </xf>
    <xf numFmtId="0" fontId="37" fillId="0" borderId="0" xfId="11" applyFont="1">
      <alignmen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49" fontId="15" fillId="0" borderId="14" xfId="11" applyNumberFormat="1" applyFont="1" applyBorder="1" applyAlignment="1" applyProtection="1">
      <alignment horizontal="left" vertical="center"/>
      <protection locked="0"/>
    </xf>
    <xf numFmtId="0" fontId="15" fillId="0" borderId="14" xfId="11" applyFont="1" applyBorder="1">
      <alignment vertical="center"/>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0" fontId="15" fillId="10" borderId="9" xfId="11" applyFont="1" applyFill="1" applyBorder="1" applyAlignment="1">
      <alignment horizontal="left" vertical="center"/>
    </xf>
    <xf numFmtId="0" fontId="15" fillId="10" borderId="10" xfId="11" applyFont="1" applyFill="1" applyBorder="1" applyAlignment="1">
      <alignment horizontal="left" vertical="center"/>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center" vertical="center"/>
      <protection locked="0"/>
    </xf>
    <xf numFmtId="0" fontId="15" fillId="10" borderId="115" xfId="11" applyFont="1" applyFill="1" applyBorder="1" applyAlignment="1">
      <alignment horizontal="left" vertical="center"/>
    </xf>
    <xf numFmtId="0" fontId="15" fillId="10" borderId="11"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177" fontId="15" fillId="0" borderId="0" xfId="11" applyNumberFormat="1" applyFont="1" applyAlignment="1" applyProtection="1">
      <alignment horizontal="right" vertical="center"/>
      <protection hidden="1"/>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41" fillId="0" borderId="55" xfId="11" applyFont="1" applyBorder="1">
      <alignment vertical="center"/>
    </xf>
    <xf numFmtId="0" fontId="41" fillId="0" borderId="16" xfId="11" applyFont="1" applyBorder="1">
      <alignment vertical="center"/>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9" xfId="11" applyNumberFormat="1" applyFont="1" applyBorder="1" applyAlignment="1" applyProtection="1">
      <alignment horizontal="left" vertical="center"/>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0" fontId="30" fillId="0" borderId="0" xfId="11">
      <alignment vertical="center"/>
    </xf>
    <xf numFmtId="49" fontId="30" fillId="0" borderId="0" xfId="11" applyNumberFormat="1" applyAlignment="1" applyProtection="1">
      <alignment horizontal="left" vertical="center"/>
      <protection locked="0"/>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0" fontId="30" fillId="0" borderId="10" xfId="11" applyBorder="1">
      <alignment vertical="center"/>
    </xf>
    <xf numFmtId="0" fontId="30" fillId="0" borderId="11" xfId="11" applyBorder="1">
      <alignment vertical="center"/>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22860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99060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99060</xdr:colOff>
          <xdr:row>31</xdr:row>
          <xdr:rowOff>22860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showGridLines="0" view="pageBreakPreview" topLeftCell="A4" zoomScale="70" zoomScaleNormal="70" zoomScaleSheetLayoutView="70" workbookViewId="0">
      <selection activeCell="AC28" sqref="AC28"/>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46"/>
      <c r="B1" s="346"/>
      <c r="C1" s="350" t="s">
        <v>464</v>
      </c>
      <c r="D1" s="347"/>
      <c r="E1" s="347"/>
      <c r="F1" s="347"/>
      <c r="G1" s="347"/>
      <c r="H1" s="347"/>
      <c r="I1" s="347"/>
      <c r="J1" s="347"/>
      <c r="K1" s="347"/>
      <c r="L1" s="347"/>
      <c r="M1" s="347"/>
      <c r="N1" s="347"/>
      <c r="O1" s="347"/>
      <c r="P1" s="347"/>
      <c r="S1" s="130"/>
      <c r="T1" s="130"/>
    </row>
    <row r="2" spans="1:20" ht="18.600000000000001" customHeight="1">
      <c r="C2" s="351"/>
      <c r="D2" s="352" t="s">
        <v>465</v>
      </c>
      <c r="E2" s="186"/>
      <c r="F2" s="186"/>
      <c r="G2" s="186"/>
      <c r="H2" s="186"/>
      <c r="I2" s="186"/>
      <c r="J2" s="186"/>
      <c r="K2" s="186"/>
      <c r="L2" s="186"/>
      <c r="M2" s="186"/>
      <c r="N2" s="186"/>
      <c r="O2" s="186"/>
      <c r="P2" s="186"/>
    </row>
    <row r="3" spans="1:20" ht="14.7" customHeight="1">
      <c r="B3" s="47" t="s">
        <v>195</v>
      </c>
      <c r="C3" s="21"/>
      <c r="D3" s="4"/>
      <c r="E3" s="4"/>
      <c r="F3" s="4"/>
      <c r="G3" s="4"/>
      <c r="H3" s="4"/>
      <c r="I3" s="4"/>
      <c r="J3" s="4"/>
      <c r="K3" s="4"/>
      <c r="L3" s="4"/>
      <c r="M3" s="4"/>
      <c r="N3" s="4"/>
      <c r="O3" s="4"/>
      <c r="P3" s="4"/>
    </row>
    <row r="4" spans="1:20" ht="29.4" customHeight="1">
      <c r="C4" s="390" t="s">
        <v>242</v>
      </c>
      <c r="D4" s="389"/>
      <c r="E4" s="368"/>
      <c r="F4" s="368"/>
      <c r="G4" s="368"/>
      <c r="H4" s="368"/>
      <c r="I4" s="368"/>
      <c r="J4" s="368"/>
      <c r="K4" s="368"/>
      <c r="L4" s="368"/>
      <c r="M4" s="368"/>
      <c r="N4" s="368"/>
      <c r="O4" s="368"/>
      <c r="P4" s="368"/>
    </row>
    <row r="5" spans="1:20" ht="18.600000000000001" customHeight="1">
      <c r="C5" s="378" t="s">
        <v>10</v>
      </c>
      <c r="D5" s="389"/>
      <c r="E5" s="127" t="s">
        <v>185</v>
      </c>
      <c r="F5" s="396"/>
      <c r="G5" s="396"/>
      <c r="H5" s="396"/>
      <c r="I5" s="396"/>
      <c r="J5" s="396"/>
      <c r="K5" s="396"/>
      <c r="L5" s="396"/>
      <c r="M5" s="396"/>
      <c r="N5" s="396"/>
      <c r="O5" s="396"/>
      <c r="P5" s="397"/>
    </row>
    <row r="6" spans="1:20" ht="14.7" customHeight="1">
      <c r="C6" s="4"/>
      <c r="D6" s="4"/>
      <c r="E6" s="4"/>
      <c r="F6" s="4"/>
      <c r="G6" s="4"/>
      <c r="H6" s="4"/>
      <c r="I6" s="4"/>
      <c r="J6" s="4"/>
      <c r="K6" s="4"/>
      <c r="L6" s="4"/>
      <c r="M6" s="4"/>
      <c r="N6" s="4"/>
      <c r="O6" s="4"/>
      <c r="P6" s="4"/>
    </row>
    <row r="7" spans="1:20" ht="14.7" customHeight="1">
      <c r="B7" s="47" t="s">
        <v>177</v>
      </c>
      <c r="C7" s="4"/>
      <c r="D7" s="4"/>
      <c r="E7" s="4"/>
      <c r="F7" s="4"/>
      <c r="G7" s="4"/>
      <c r="H7" s="4"/>
      <c r="I7" s="4"/>
      <c r="J7" s="4"/>
      <c r="K7" s="4"/>
      <c r="L7" s="4"/>
      <c r="M7" s="4"/>
      <c r="N7" s="4"/>
      <c r="O7" s="4"/>
      <c r="P7" s="4"/>
    </row>
    <row r="8" spans="1:20" ht="18" customHeight="1">
      <c r="B8" s="62"/>
      <c r="C8" s="394" t="s">
        <v>179</v>
      </c>
      <c r="D8" s="395"/>
      <c r="E8" s="369"/>
      <c r="F8" s="396"/>
      <c r="G8" s="396"/>
      <c r="H8" s="396"/>
      <c r="I8" s="396"/>
      <c r="J8" s="396"/>
      <c r="K8" s="396"/>
      <c r="L8" s="396"/>
      <c r="M8" s="396"/>
      <c r="N8" s="396"/>
      <c r="O8" s="396"/>
      <c r="P8" s="397"/>
    </row>
    <row r="9" spans="1:20" ht="18" customHeight="1">
      <c r="B9" s="62"/>
      <c r="C9" s="394" t="s">
        <v>180</v>
      </c>
      <c r="D9" s="395"/>
      <c r="E9" s="369"/>
      <c r="F9" s="396"/>
      <c r="G9" s="396"/>
      <c r="H9" s="396"/>
      <c r="I9" s="396"/>
      <c r="J9" s="396"/>
      <c r="K9" s="396"/>
      <c r="L9" s="396"/>
      <c r="M9" s="396"/>
      <c r="N9" s="396"/>
      <c r="O9" s="396"/>
      <c r="P9" s="397"/>
    </row>
    <row r="10" spans="1:20" ht="18" customHeight="1">
      <c r="B10" s="62"/>
      <c r="C10" s="390" t="s">
        <v>178</v>
      </c>
      <c r="D10" s="391"/>
      <c r="E10" s="114" t="s">
        <v>186</v>
      </c>
      <c r="F10" s="368"/>
      <c r="G10" s="368"/>
      <c r="H10" s="368"/>
      <c r="I10" s="392" t="s">
        <v>187</v>
      </c>
      <c r="J10" s="393"/>
      <c r="K10" s="368"/>
      <c r="L10" s="368"/>
      <c r="M10" s="368"/>
      <c r="N10" s="368"/>
      <c r="O10" s="368"/>
      <c r="P10" s="368"/>
    </row>
    <row r="11" spans="1:20" ht="15" customHeight="1">
      <c r="C11" s="29"/>
      <c r="D11" s="4"/>
      <c r="E11" s="4"/>
      <c r="F11" s="4"/>
      <c r="G11" s="4"/>
      <c r="H11" s="4"/>
      <c r="I11" s="4"/>
      <c r="J11" s="4"/>
      <c r="K11" s="4"/>
      <c r="L11" s="4"/>
      <c r="M11" s="4"/>
      <c r="N11" s="4"/>
      <c r="O11" s="4"/>
      <c r="P11" s="4"/>
    </row>
    <row r="12" spans="1:20" ht="15" customHeight="1">
      <c r="B12" s="47" t="s">
        <v>11</v>
      </c>
      <c r="C12" s="4"/>
      <c r="D12" s="4"/>
      <c r="E12" s="4"/>
      <c r="F12" s="4"/>
      <c r="G12" s="4"/>
      <c r="H12" s="4"/>
      <c r="I12" s="4"/>
      <c r="J12" s="4"/>
      <c r="K12" s="4"/>
      <c r="L12" s="4"/>
      <c r="M12" s="4"/>
      <c r="N12" s="4"/>
      <c r="O12" s="4"/>
      <c r="P12" s="4"/>
    </row>
    <row r="13" spans="1:20" ht="14.7" customHeight="1">
      <c r="B13" s="62"/>
      <c r="C13" s="378" t="s">
        <v>23</v>
      </c>
      <c r="D13" s="379"/>
      <c r="E13" s="376"/>
      <c r="F13" s="377"/>
      <c r="G13" s="377"/>
      <c r="H13" s="377"/>
      <c r="I13" s="26"/>
      <c r="J13" s="26"/>
      <c r="K13" s="26"/>
      <c r="L13" s="26"/>
      <c r="M13" s="26"/>
      <c r="N13" s="26"/>
      <c r="O13" s="26"/>
      <c r="P13" s="28"/>
    </row>
    <row r="14" spans="1:20" ht="14.7" customHeight="1">
      <c r="B14" s="62"/>
      <c r="C14" s="380" t="s">
        <v>24</v>
      </c>
      <c r="D14" s="380"/>
      <c r="E14" s="374" t="s">
        <v>182</v>
      </c>
      <c r="F14" s="375"/>
      <c r="G14" s="29"/>
      <c r="H14" s="115"/>
      <c r="I14" s="374" t="s">
        <v>183</v>
      </c>
      <c r="J14" s="375"/>
      <c r="K14" s="29"/>
      <c r="L14" s="115"/>
      <c r="M14" s="374" t="s">
        <v>184</v>
      </c>
      <c r="N14" s="375"/>
      <c r="O14" s="29"/>
      <c r="P14" s="115"/>
    </row>
    <row r="15" spans="1:20" ht="14.7" customHeight="1">
      <c r="B15" s="62"/>
      <c r="C15" s="380"/>
      <c r="D15" s="380"/>
      <c r="E15" s="112"/>
      <c r="F15" s="120" t="s">
        <v>188</v>
      </c>
      <c r="G15" s="116"/>
      <c r="H15" s="121" t="s">
        <v>189</v>
      </c>
      <c r="I15" s="117"/>
      <c r="J15" s="120" t="s">
        <v>188</v>
      </c>
      <c r="K15" s="118"/>
      <c r="L15" s="121" t="s">
        <v>189</v>
      </c>
      <c r="M15" s="113"/>
      <c r="N15" s="120" t="s">
        <v>188</v>
      </c>
      <c r="O15" s="119"/>
      <c r="P15" s="121" t="s">
        <v>189</v>
      </c>
    </row>
    <row r="16" spans="1:20" ht="17.399999999999999" customHeight="1">
      <c r="B16" s="62"/>
      <c r="C16" s="380" t="s">
        <v>192</v>
      </c>
      <c r="D16" s="380"/>
      <c r="E16" s="381"/>
      <c r="F16" s="382"/>
      <c r="G16" s="382"/>
      <c r="H16" s="128" t="s">
        <v>193</v>
      </c>
      <c r="I16" s="128"/>
      <c r="J16" s="128"/>
      <c r="K16" s="128"/>
      <c r="L16" s="128"/>
      <c r="M16" s="128"/>
      <c r="N16" s="128"/>
      <c r="O16" s="128"/>
      <c r="P16" s="129"/>
    </row>
    <row r="17" spans="2:20" ht="14.7" customHeight="1">
      <c r="B17" s="62"/>
      <c r="C17" s="383" t="s">
        <v>243</v>
      </c>
      <c r="D17" s="384"/>
      <c r="E17" s="378" t="s">
        <v>1</v>
      </c>
      <c r="F17" s="389"/>
      <c r="G17" s="370"/>
      <c r="H17" s="370"/>
      <c r="I17" s="371"/>
      <c r="J17" s="28" t="s">
        <v>181</v>
      </c>
      <c r="K17" s="378" t="s">
        <v>2</v>
      </c>
      <c r="L17" s="379"/>
      <c r="M17" s="370"/>
      <c r="N17" s="370"/>
      <c r="O17" s="371"/>
      <c r="P17" s="28" t="s">
        <v>181</v>
      </c>
      <c r="T17" s="19" t="s">
        <v>20</v>
      </c>
    </row>
    <row r="18" spans="2:20" ht="14.7" customHeight="1">
      <c r="B18" s="62"/>
      <c r="C18" s="385"/>
      <c r="D18" s="386"/>
      <c r="E18" s="378" t="s">
        <v>3</v>
      </c>
      <c r="F18" s="389"/>
      <c r="G18" s="370"/>
      <c r="H18" s="370"/>
      <c r="I18" s="371"/>
      <c r="J18" s="28" t="s">
        <v>181</v>
      </c>
      <c r="K18" s="378" t="s">
        <v>4</v>
      </c>
      <c r="L18" s="379"/>
      <c r="M18" s="370"/>
      <c r="N18" s="370"/>
      <c r="O18" s="371"/>
      <c r="P18" s="28" t="s">
        <v>181</v>
      </c>
      <c r="T18" s="19" t="s">
        <v>20</v>
      </c>
    </row>
    <row r="19" spans="2:20" ht="14.7" customHeight="1">
      <c r="B19" s="62"/>
      <c r="C19" s="385"/>
      <c r="D19" s="386"/>
      <c r="E19" s="378" t="s">
        <v>5</v>
      </c>
      <c r="F19" s="389"/>
      <c r="G19" s="370"/>
      <c r="H19" s="370"/>
      <c r="I19" s="371"/>
      <c r="J19" s="28" t="s">
        <v>181</v>
      </c>
      <c r="K19" s="378" t="s">
        <v>6</v>
      </c>
      <c r="L19" s="379"/>
      <c r="M19" s="370"/>
      <c r="N19" s="370"/>
      <c r="O19" s="371"/>
      <c r="P19" s="28" t="s">
        <v>181</v>
      </c>
      <c r="T19" s="19" t="s">
        <v>20</v>
      </c>
    </row>
    <row r="20" spans="2:20" ht="14.7" customHeight="1">
      <c r="B20" s="62"/>
      <c r="C20" s="385"/>
      <c r="D20" s="386"/>
      <c r="E20" s="378" t="s">
        <v>7</v>
      </c>
      <c r="F20" s="389"/>
      <c r="G20" s="370"/>
      <c r="H20" s="370"/>
      <c r="I20" s="371"/>
      <c r="J20" s="28" t="s">
        <v>181</v>
      </c>
      <c r="K20" s="366"/>
      <c r="L20" s="367"/>
      <c r="M20" s="368"/>
      <c r="N20" s="368"/>
      <c r="O20" s="369"/>
      <c r="P20" s="28" t="s">
        <v>181</v>
      </c>
      <c r="T20" s="19" t="s">
        <v>20</v>
      </c>
    </row>
    <row r="21" spans="2:20" ht="14.7" customHeight="1">
      <c r="B21" s="62"/>
      <c r="C21" s="385"/>
      <c r="D21" s="386"/>
      <c r="E21" s="378" t="s">
        <v>8</v>
      </c>
      <c r="F21" s="389"/>
      <c r="G21" s="370"/>
      <c r="H21" s="370"/>
      <c r="I21" s="371"/>
      <c r="J21" s="28" t="s">
        <v>181</v>
      </c>
      <c r="K21" s="366"/>
      <c r="L21" s="367"/>
      <c r="M21" s="368"/>
      <c r="N21" s="368"/>
      <c r="O21" s="369"/>
      <c r="P21" s="28" t="s">
        <v>181</v>
      </c>
      <c r="T21" s="19" t="s">
        <v>20</v>
      </c>
    </row>
    <row r="22" spans="2:20" ht="14.7" customHeight="1">
      <c r="B22" s="62"/>
      <c r="C22" s="387"/>
      <c r="D22" s="388"/>
      <c r="E22" s="378" t="s">
        <v>9</v>
      </c>
      <c r="F22" s="389"/>
      <c r="G22" s="370"/>
      <c r="H22" s="370"/>
      <c r="I22" s="371"/>
      <c r="J22" s="28" t="s">
        <v>181</v>
      </c>
      <c r="K22" s="366"/>
      <c r="L22" s="367"/>
      <c r="M22" s="368"/>
      <c r="N22" s="368"/>
      <c r="O22" s="369"/>
      <c r="P22" s="28" t="s">
        <v>181</v>
      </c>
      <c r="T22" s="19" t="s">
        <v>20</v>
      </c>
    </row>
    <row r="23" spans="2:20" ht="14.7" customHeight="1">
      <c r="C23" s="46"/>
      <c r="D23" s="46"/>
      <c r="E23" s="23"/>
      <c r="F23" s="187"/>
      <c r="G23" s="187"/>
      <c r="H23" s="187"/>
      <c r="I23" s="4"/>
      <c r="J23" s="44"/>
      <c r="K23" s="188"/>
      <c r="L23" s="4"/>
      <c r="M23" s="187"/>
      <c r="N23" s="187"/>
      <c r="O23" s="187"/>
      <c r="P23" s="4"/>
    </row>
    <row r="24" spans="2:20" ht="14.7" customHeight="1">
      <c r="B24" s="47" t="s">
        <v>196</v>
      </c>
      <c r="C24" s="23"/>
      <c r="D24" s="189"/>
      <c r="E24" s="4"/>
      <c r="F24" s="190"/>
      <c r="G24" s="190"/>
      <c r="H24" s="190"/>
      <c r="I24" s="4"/>
      <c r="J24" s="44"/>
      <c r="K24" s="191"/>
      <c r="L24" s="4"/>
      <c r="M24" s="190"/>
      <c r="N24" s="190"/>
      <c r="O24" s="190"/>
      <c r="P24" s="4"/>
    </row>
    <row r="25" spans="2:20" ht="14.7" customHeight="1">
      <c r="C25" s="365" t="s">
        <v>194</v>
      </c>
      <c r="D25" s="365"/>
      <c r="E25" s="24" t="s">
        <v>12</v>
      </c>
      <c r="F25" s="25"/>
      <c r="G25" s="25"/>
      <c r="H25" s="25"/>
      <c r="I25" s="26"/>
      <c r="J25" s="22"/>
      <c r="K25" s="27"/>
      <c r="L25" s="28"/>
      <c r="M25" s="372"/>
      <c r="N25" s="372"/>
      <c r="O25" s="373"/>
      <c r="P25" s="45"/>
      <c r="T25" s="19" t="s">
        <v>20</v>
      </c>
    </row>
    <row r="26" spans="2:20" ht="16.2" customHeight="1">
      <c r="C26" s="365"/>
      <c r="D26" s="365"/>
      <c r="E26" s="24" t="s">
        <v>13</v>
      </c>
      <c r="F26" s="25"/>
      <c r="G26" s="25"/>
      <c r="H26" s="25"/>
      <c r="I26" s="26"/>
      <c r="J26" s="22"/>
      <c r="K26" s="27"/>
      <c r="L26" s="28"/>
      <c r="M26" s="372"/>
      <c r="N26" s="372"/>
      <c r="O26" s="373"/>
      <c r="P26" s="45"/>
      <c r="T26" s="19" t="s">
        <v>20</v>
      </c>
    </row>
    <row r="27" spans="2:20" ht="15" customHeight="1">
      <c r="C27" s="365"/>
      <c r="D27" s="365"/>
      <c r="E27" s="24" t="s">
        <v>14</v>
      </c>
      <c r="F27" s="25"/>
      <c r="G27" s="25"/>
      <c r="H27" s="25"/>
      <c r="I27" s="26"/>
      <c r="J27" s="22"/>
      <c r="K27" s="27"/>
      <c r="L27" s="28"/>
      <c r="M27" s="372"/>
      <c r="N27" s="372"/>
      <c r="O27" s="373"/>
      <c r="P27" s="45"/>
      <c r="T27" s="19" t="s">
        <v>20</v>
      </c>
    </row>
    <row r="28" spans="2:20">
      <c r="C28" s="365"/>
      <c r="D28" s="365"/>
      <c r="E28" s="24" t="s">
        <v>466</v>
      </c>
      <c r="F28" s="25"/>
      <c r="G28" s="25"/>
      <c r="H28" s="25"/>
      <c r="I28" s="26"/>
      <c r="J28" s="22"/>
      <c r="K28" s="27"/>
      <c r="L28" s="28"/>
      <c r="M28" s="370" t="s">
        <v>461</v>
      </c>
      <c r="N28" s="370"/>
      <c r="O28" s="371"/>
      <c r="P28" s="45"/>
      <c r="T28" s="19" t="s">
        <v>20</v>
      </c>
    </row>
    <row r="29" spans="2:20">
      <c r="C29" s="46"/>
      <c r="D29" s="46"/>
      <c r="E29" s="23"/>
      <c r="F29" s="190"/>
      <c r="G29" s="190"/>
      <c r="H29" s="190"/>
      <c r="I29" s="4"/>
      <c r="J29" s="44"/>
      <c r="K29" s="191"/>
      <c r="L29" s="4"/>
      <c r="M29" s="190"/>
      <c r="N29" s="190"/>
      <c r="O29" s="190"/>
      <c r="P29" s="47"/>
    </row>
    <row r="30" spans="2:20">
      <c r="C30" s="23" t="s">
        <v>244</v>
      </c>
      <c r="D30" s="46"/>
      <c r="E30" s="23"/>
      <c r="F30" s="190"/>
      <c r="G30" s="190"/>
      <c r="H30" s="190"/>
      <c r="I30" s="4"/>
      <c r="J30" s="44"/>
      <c r="K30" s="191"/>
      <c r="L30" s="4"/>
      <c r="M30" s="190"/>
      <c r="N30" s="190"/>
      <c r="O30" s="190"/>
      <c r="P30" s="47"/>
    </row>
    <row r="32" spans="2:20">
      <c r="Q32" s="44"/>
    </row>
    <row r="33" spans="3:3">
      <c r="C33" s="6"/>
    </row>
  </sheetData>
  <sheetProtection formatRows="0"/>
  <protectedRanges>
    <protectedRange sqref="H5 F8:P10" name="範囲1"/>
  </protectedRanges>
  <mergeCells count="50">
    <mergeCell ref="C4:D4"/>
    <mergeCell ref="C5:D5"/>
    <mergeCell ref="C10:D10"/>
    <mergeCell ref="F10:H10"/>
    <mergeCell ref="I10:J10"/>
    <mergeCell ref="C9:D9"/>
    <mergeCell ref="C8:D8"/>
    <mergeCell ref="E9:P9"/>
    <mergeCell ref="E8:P8"/>
    <mergeCell ref="K10:P10"/>
    <mergeCell ref="E4:P4"/>
    <mergeCell ref="F5:P5"/>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M14:N14"/>
    <mergeCell ref="E13:H13"/>
    <mergeCell ref="E14:F14"/>
    <mergeCell ref="I14:J14"/>
    <mergeCell ref="G20:I20"/>
    <mergeCell ref="M17:O17"/>
    <mergeCell ref="M19:O19"/>
    <mergeCell ref="M18:O18"/>
    <mergeCell ref="K19:L19"/>
    <mergeCell ref="K18:L18"/>
    <mergeCell ref="K17:L17"/>
    <mergeCell ref="C25:D28"/>
    <mergeCell ref="K20:L20"/>
    <mergeCell ref="M22:O22"/>
    <mergeCell ref="M21:O21"/>
    <mergeCell ref="M20:O20"/>
    <mergeCell ref="K22:L22"/>
    <mergeCell ref="K21:L21"/>
    <mergeCell ref="G22:I22"/>
    <mergeCell ref="G21:I21"/>
    <mergeCell ref="M25:O25"/>
    <mergeCell ref="M26:O26"/>
    <mergeCell ref="M27:O27"/>
    <mergeCell ref="M28:O28"/>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view="pageBreakPreview" zoomScaleNormal="85" zoomScaleSheetLayoutView="100" workbookViewId="0">
      <selection activeCell="I9" sqref="I9"/>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44" t="s">
        <v>446</v>
      </c>
      <c r="D2" s="189"/>
      <c r="F2" s="23"/>
      <c r="G2" s="190"/>
      <c r="H2" s="190"/>
      <c r="I2" s="190"/>
      <c r="K2" s="44"/>
      <c r="L2" s="191"/>
      <c r="N2" s="190"/>
      <c r="O2" s="190"/>
      <c r="P2" s="190"/>
      <c r="R2" s="7"/>
    </row>
    <row r="3" spans="1:38" s="4" customFormat="1" ht="14.7" customHeight="1" thickBot="1">
      <c r="B3" s="341" t="s">
        <v>429</v>
      </c>
      <c r="C3" s="342"/>
      <c r="D3" s="348" t="e">
        <f>IF(G7="A",1.3,IF(G7="B",1.2,IF(G7="C",1.1,IF(G7="D",1,"-"))))</f>
        <v>#DIV/0!</v>
      </c>
      <c r="E3" s="332" t="s">
        <v>430</v>
      </c>
      <c r="F3" s="190"/>
      <c r="G3" s="190"/>
      <c r="H3" s="190"/>
      <c r="J3" s="44"/>
      <c r="K3" s="191"/>
      <c r="M3" s="190"/>
      <c r="N3" s="190"/>
      <c r="O3" s="190"/>
      <c r="Q3" s="7"/>
      <c r="AK3" s="4" t="s">
        <v>431</v>
      </c>
      <c r="AL3" s="335">
        <f>建築物の概要!G17</f>
        <v>0</v>
      </c>
    </row>
    <row r="4" spans="1:38" s="4" customFormat="1" ht="14.7" customHeight="1" thickBot="1">
      <c r="B4" s="341" t="s">
        <v>427</v>
      </c>
      <c r="C4" s="342"/>
      <c r="D4" s="348" t="e">
        <f>IF(G28="A",1.2,"1")</f>
        <v>#DIV/0!</v>
      </c>
      <c r="E4" s="332" t="s">
        <v>430</v>
      </c>
      <c r="F4" s="190"/>
      <c r="G4" s="190"/>
      <c r="H4" s="190"/>
      <c r="J4" s="44"/>
      <c r="K4" s="191"/>
      <c r="M4" s="190"/>
      <c r="N4" s="190"/>
      <c r="O4" s="190"/>
      <c r="Q4" s="7"/>
      <c r="AK4" s="4" t="s">
        <v>428</v>
      </c>
      <c r="AL4" s="334">
        <f>建築物の概要!E16-建築物の概要!G17</f>
        <v>0</v>
      </c>
    </row>
    <row r="5" spans="1:38" s="4" customFormat="1" ht="14.7" customHeight="1" thickBot="1">
      <c r="B5" s="341" t="s">
        <v>432</v>
      </c>
      <c r="C5" s="342"/>
      <c r="D5" s="333" t="str">
        <f>IF(E5="■",ROUNDDOWN((D3*AL3+D4*AL4)/AL5,3),"-")</f>
        <v>-</v>
      </c>
      <c r="E5" s="332" t="s">
        <v>430</v>
      </c>
      <c r="F5" s="23"/>
      <c r="G5" s="190"/>
      <c r="H5" s="190"/>
      <c r="J5" s="44"/>
      <c r="K5" s="191"/>
      <c r="M5" s="190"/>
      <c r="N5" s="190"/>
      <c r="O5" s="190"/>
      <c r="Q5" s="7"/>
      <c r="AK5" s="4" t="s">
        <v>433</v>
      </c>
      <c r="AL5" s="335">
        <f>建築物の概要!E16</f>
        <v>0</v>
      </c>
    </row>
    <row r="6" spans="1:38" s="4" customFormat="1" ht="14.7" customHeight="1" thickBot="1">
      <c r="B6" s="23"/>
      <c r="C6" s="189"/>
      <c r="E6" s="23"/>
      <c r="F6" s="190"/>
      <c r="G6" s="190"/>
      <c r="H6" s="190"/>
      <c r="J6" s="44"/>
      <c r="K6" s="191"/>
      <c r="M6" s="190"/>
      <c r="N6" s="190"/>
      <c r="O6" s="190"/>
      <c r="Q6" s="7"/>
    </row>
    <row r="7" spans="1:38" ht="18.600000000000001" thickBot="1">
      <c r="A7" s="1"/>
      <c r="B7" s="409" t="s">
        <v>447</v>
      </c>
      <c r="C7" s="409"/>
      <c r="D7" s="409"/>
      <c r="E7" s="409"/>
      <c r="F7" s="410"/>
      <c r="G7" s="411" t="e" cm="1">
        <f t="array" ref="G7">_xlfn.IFS(AND(I9="○",I15="○",I19="○",I23="○"),"A",AND(I9="○",I15="○",I19="○"),"B",(I9="○"),"C",TRUE,"D")</f>
        <v>#DIV/0!</v>
      </c>
      <c r="H7" s="412"/>
      <c r="I7" s="413"/>
      <c r="J7" s="16"/>
      <c r="K7" s="16"/>
      <c r="L7" s="16"/>
      <c r="M7" s="16"/>
      <c r="N7" s="16"/>
      <c r="O7" s="16"/>
      <c r="P7" s="16"/>
      <c r="Q7" s="16"/>
      <c r="R7" s="16"/>
      <c r="S7" s="16"/>
      <c r="T7" s="16"/>
      <c r="U7" s="16"/>
      <c r="V7" s="16"/>
      <c r="W7" s="16"/>
      <c r="X7" s="16"/>
      <c r="Y7" s="16"/>
      <c r="Z7" s="16"/>
      <c r="AA7" s="336"/>
      <c r="AC7" s="1"/>
      <c r="AD7" s="5"/>
      <c r="AE7" s="1"/>
      <c r="AF7" s="13"/>
      <c r="AG7" s="1"/>
      <c r="AH7" s="1"/>
      <c r="AI7" s="1"/>
      <c r="AJ7" s="337" t="s">
        <v>463</v>
      </c>
    </row>
    <row r="8" spans="1:38" ht="9.6" customHeight="1" thickBot="1">
      <c r="A8" s="1"/>
      <c r="B8" s="181"/>
      <c r="C8" s="181"/>
      <c r="D8" s="181"/>
      <c r="E8" s="181"/>
      <c r="F8" s="181"/>
      <c r="J8" s="16"/>
      <c r="K8" s="16"/>
      <c r="L8" s="16"/>
      <c r="M8" s="16"/>
      <c r="N8" s="16"/>
      <c r="O8" s="16"/>
      <c r="P8" s="16"/>
      <c r="Q8" s="16"/>
      <c r="R8" s="16"/>
      <c r="S8" s="16"/>
      <c r="T8" s="16"/>
      <c r="U8" s="16"/>
      <c r="V8" s="16"/>
      <c r="W8" s="16"/>
      <c r="X8" s="16"/>
      <c r="Y8" s="16"/>
      <c r="Z8" s="16"/>
      <c r="AA8" s="336"/>
      <c r="AC8" s="1"/>
      <c r="AD8" s="5"/>
      <c r="AE8" s="1"/>
      <c r="AF8" s="13"/>
      <c r="AG8" s="1"/>
      <c r="AH8" s="1"/>
      <c r="AI8" s="1"/>
      <c r="AJ8" s="337"/>
    </row>
    <row r="9" spans="1:38" ht="18.600000000000001" thickBot="1">
      <c r="A9" s="1"/>
      <c r="B9" s="23" t="s">
        <v>434</v>
      </c>
      <c r="C9" s="23"/>
      <c r="D9" s="23"/>
      <c r="E9" s="181"/>
      <c r="F9" s="181"/>
      <c r="G9" s="4"/>
      <c r="H9" s="16"/>
      <c r="I9" s="349" t="str" cm="1">
        <f t="array" ref="I9">IF(AND('➀住宅（環境性能+再エネ化率）'!E5:H5&lt;=0.6,'➀住宅（環境性能+再エネ化率）'!E14:H14&lt;=0.8),"○","×")</f>
        <v>○</v>
      </c>
      <c r="J9" s="16"/>
      <c r="K9" s="16"/>
      <c r="L9" s="16"/>
      <c r="M9" s="16"/>
      <c r="N9" s="16"/>
      <c r="O9" s="16"/>
      <c r="P9" s="16"/>
      <c r="Q9" s="16"/>
      <c r="R9" s="16"/>
      <c r="S9" s="16"/>
      <c r="T9" s="16"/>
      <c r="U9" s="16"/>
      <c r="V9" s="16"/>
      <c r="W9" s="16"/>
      <c r="X9" s="16"/>
      <c r="Y9" s="16"/>
      <c r="Z9" s="16"/>
      <c r="AA9" s="336"/>
      <c r="AB9" s="1"/>
      <c r="AC9" s="1"/>
      <c r="AD9" s="5"/>
      <c r="AE9" s="1"/>
      <c r="AF9" s="13"/>
      <c r="AG9" s="1"/>
      <c r="AH9" s="1"/>
      <c r="AI9" s="1"/>
      <c r="AJ9" s="337"/>
    </row>
    <row r="10" spans="1:38" ht="9.6" customHeight="1">
      <c r="A10" s="1"/>
      <c r="B10" s="23"/>
      <c r="C10" s="23"/>
      <c r="D10" s="23"/>
      <c r="E10" s="181"/>
      <c r="F10" s="181"/>
      <c r="G10" s="4"/>
      <c r="H10" s="16"/>
      <c r="J10" s="16"/>
      <c r="K10" s="16"/>
      <c r="L10" s="16"/>
      <c r="M10" s="16"/>
      <c r="N10" s="16"/>
      <c r="O10" s="16"/>
      <c r="P10" s="16"/>
      <c r="Q10" s="16"/>
      <c r="R10" s="16"/>
      <c r="S10" s="16"/>
      <c r="T10" s="16"/>
      <c r="U10" s="16"/>
      <c r="V10" s="16"/>
      <c r="W10" s="16"/>
      <c r="X10" s="16"/>
      <c r="Y10" s="16"/>
      <c r="Z10" s="16"/>
      <c r="AA10" s="336"/>
      <c r="AC10" s="1"/>
      <c r="AD10" s="5"/>
      <c r="AE10" s="1"/>
      <c r="AF10" s="13"/>
      <c r="AG10" s="1"/>
      <c r="AH10" s="1"/>
      <c r="AI10" s="1"/>
      <c r="AJ10" s="337"/>
    </row>
    <row r="11" spans="1:38" ht="34.200000000000003" customHeight="1">
      <c r="A11" s="1"/>
      <c r="B11" s="23"/>
      <c r="C11" s="338" t="s">
        <v>435</v>
      </c>
      <c r="D11" s="400" t="s">
        <v>441</v>
      </c>
      <c r="E11" s="401"/>
      <c r="F11" s="401"/>
      <c r="G11" s="401"/>
      <c r="H11" s="401"/>
      <c r="I11" s="401"/>
      <c r="J11" s="401"/>
      <c r="K11" s="401"/>
      <c r="L11" s="401"/>
      <c r="M11" s="401"/>
      <c r="N11" s="401"/>
      <c r="O11" s="401"/>
      <c r="P11" s="402"/>
      <c r="Q11" s="336"/>
      <c r="R11" s="1"/>
      <c r="S11" s="5"/>
      <c r="T11" s="1"/>
      <c r="U11" s="13"/>
      <c r="V11" s="1"/>
      <c r="W11" s="1"/>
      <c r="X11" s="1"/>
      <c r="Y11" s="337"/>
      <c r="Z11" s="337"/>
      <c r="AA11" s="1"/>
      <c r="AB11" s="1"/>
      <c r="AC11" s="1"/>
      <c r="AD11" s="1"/>
      <c r="AE11" s="1"/>
      <c r="AF11" s="1"/>
      <c r="AG11" s="1"/>
      <c r="AH11" s="1"/>
      <c r="AI11" s="1"/>
      <c r="AJ11" s="1"/>
    </row>
    <row r="12" spans="1:38" ht="28.95" customHeight="1">
      <c r="A12" s="1"/>
      <c r="B12" s="23"/>
      <c r="C12" s="339" t="s">
        <v>436</v>
      </c>
      <c r="D12" s="400" t="s">
        <v>442</v>
      </c>
      <c r="E12" s="401"/>
      <c r="F12" s="401"/>
      <c r="G12" s="401"/>
      <c r="H12" s="401"/>
      <c r="I12" s="401"/>
      <c r="J12" s="401"/>
      <c r="K12" s="401"/>
      <c r="L12" s="401"/>
      <c r="M12" s="401"/>
      <c r="N12" s="401"/>
      <c r="O12" s="401"/>
      <c r="P12" s="402"/>
      <c r="Q12" s="336"/>
      <c r="R12" s="1"/>
      <c r="S12" s="5"/>
      <c r="T12" s="1"/>
      <c r="U12" s="13"/>
      <c r="V12" s="1"/>
      <c r="W12" s="1"/>
      <c r="X12" s="1"/>
      <c r="Y12" s="337"/>
      <c r="Z12" s="337"/>
      <c r="AA12" s="1"/>
      <c r="AB12" s="1"/>
      <c r="AC12" s="1"/>
      <c r="AD12" s="1"/>
      <c r="AE12" s="1"/>
      <c r="AF12" s="1"/>
      <c r="AG12" s="1"/>
      <c r="AH12" s="1"/>
      <c r="AI12" s="1"/>
      <c r="AJ12" s="1"/>
    </row>
    <row r="13" spans="1:38" ht="29.4" customHeight="1">
      <c r="A13" s="1"/>
      <c r="B13" s="23"/>
      <c r="C13" s="414" t="s">
        <v>443</v>
      </c>
      <c r="D13" s="414"/>
      <c r="E13" s="414"/>
      <c r="F13" s="414"/>
      <c r="G13" s="414"/>
      <c r="H13" s="414"/>
      <c r="I13" s="414"/>
      <c r="J13" s="414"/>
      <c r="K13" s="414"/>
      <c r="L13" s="414"/>
      <c r="M13" s="414"/>
      <c r="N13" s="414"/>
      <c r="O13" s="414"/>
      <c r="P13" s="414"/>
      <c r="Q13" s="414"/>
      <c r="R13" s="414"/>
      <c r="S13" s="414"/>
      <c r="T13" s="414"/>
      <c r="U13" s="414"/>
      <c r="V13" s="414"/>
      <c r="W13" s="414"/>
      <c r="X13" s="414"/>
      <c r="Y13" s="16"/>
      <c r="Z13" s="16"/>
      <c r="AA13" s="336"/>
      <c r="AC13" s="1"/>
      <c r="AD13" s="5"/>
      <c r="AE13" s="1"/>
      <c r="AF13" s="13"/>
      <c r="AG13" s="1"/>
      <c r="AH13" s="1"/>
      <c r="AI13" s="1"/>
      <c r="AJ13" s="337"/>
    </row>
    <row r="14" spans="1:38" ht="9.6" customHeight="1" thickBot="1">
      <c r="A14" s="1"/>
      <c r="B14" s="23"/>
      <c r="C14" s="343"/>
      <c r="D14" s="343"/>
      <c r="E14" s="343"/>
      <c r="F14" s="343"/>
      <c r="G14" s="343"/>
      <c r="H14" s="343"/>
      <c r="I14" s="343"/>
      <c r="J14" s="343"/>
      <c r="K14" s="343"/>
      <c r="L14" s="343"/>
      <c r="M14" s="343"/>
      <c r="N14" s="343"/>
      <c r="O14" s="343"/>
      <c r="P14" s="343"/>
      <c r="Q14" s="343"/>
      <c r="R14" s="343"/>
      <c r="S14" s="343"/>
      <c r="T14" s="343"/>
      <c r="U14" s="343"/>
      <c r="V14" s="343"/>
      <c r="W14" s="343"/>
      <c r="X14" s="343"/>
      <c r="Y14" s="16"/>
      <c r="Z14" s="16"/>
      <c r="AA14" s="336"/>
      <c r="AC14" s="1"/>
      <c r="AD14" s="5"/>
      <c r="AE14" s="1"/>
      <c r="AF14" s="13"/>
      <c r="AG14" s="1"/>
      <c r="AH14" s="1"/>
      <c r="AI14" s="1"/>
      <c r="AJ14" s="337"/>
    </row>
    <row r="15" spans="1:38" ht="18.600000000000001" thickBot="1">
      <c r="A15" s="1"/>
      <c r="B15" s="23" t="s">
        <v>437</v>
      </c>
      <c r="C15" s="23"/>
      <c r="D15" s="23"/>
      <c r="E15" s="181"/>
      <c r="F15" s="181"/>
      <c r="G15" s="4"/>
      <c r="H15" s="16"/>
      <c r="I15" s="349" t="str">
        <f>IF('②住宅・非住宅共通 (再エネ)'!H59:L59&gt;='②住宅・非住宅共通 (再エネ)'!H60:L60,"○","×")</f>
        <v>○</v>
      </c>
      <c r="J15" s="16"/>
      <c r="K15" s="16"/>
      <c r="L15" s="16"/>
      <c r="M15" s="16"/>
      <c r="N15" s="16"/>
      <c r="O15" s="16"/>
      <c r="P15" s="16"/>
      <c r="Q15" s="16"/>
      <c r="R15" s="16"/>
      <c r="S15" s="16"/>
      <c r="T15" s="16"/>
      <c r="U15" s="16"/>
      <c r="V15" s="16"/>
      <c r="W15" s="16"/>
      <c r="X15" s="16"/>
      <c r="Y15" s="16"/>
      <c r="Z15" s="16"/>
      <c r="AA15" s="336"/>
      <c r="AB15" s="1"/>
      <c r="AC15" s="1"/>
      <c r="AD15" s="5"/>
      <c r="AE15" s="1"/>
      <c r="AF15" s="13"/>
      <c r="AG15" s="1"/>
      <c r="AH15" s="1"/>
      <c r="AI15" s="1"/>
      <c r="AJ15" s="337"/>
    </row>
    <row r="16" spans="1:38" ht="9.6" customHeight="1">
      <c r="A16" s="1"/>
      <c r="B16" s="23"/>
      <c r="C16" s="23"/>
      <c r="D16" s="23"/>
      <c r="E16" s="181"/>
      <c r="F16" s="181"/>
      <c r="G16" s="4"/>
      <c r="H16" s="16"/>
      <c r="J16" s="16"/>
      <c r="K16" s="16"/>
      <c r="L16" s="16"/>
      <c r="M16" s="16"/>
      <c r="N16" s="16"/>
      <c r="O16" s="16"/>
      <c r="P16" s="16"/>
      <c r="Q16" s="16"/>
      <c r="R16" s="16"/>
      <c r="S16" s="16"/>
      <c r="T16" s="16"/>
      <c r="U16" s="16"/>
      <c r="V16" s="16"/>
      <c r="W16" s="16"/>
      <c r="X16" s="16"/>
      <c r="Y16" s="16"/>
      <c r="Z16" s="16"/>
      <c r="AA16" s="336"/>
      <c r="AC16" s="1"/>
      <c r="AD16" s="5"/>
      <c r="AE16" s="1"/>
      <c r="AF16" s="13"/>
      <c r="AG16" s="1"/>
      <c r="AH16" s="1"/>
      <c r="AI16" s="1"/>
      <c r="AJ16" s="337"/>
    </row>
    <row r="17" spans="1:36" ht="90.6" customHeight="1">
      <c r="A17" s="1"/>
      <c r="B17" s="23"/>
      <c r="C17" s="400" t="s">
        <v>444</v>
      </c>
      <c r="D17" s="401"/>
      <c r="E17" s="401"/>
      <c r="F17" s="401"/>
      <c r="G17" s="401"/>
      <c r="H17" s="401"/>
      <c r="I17" s="401"/>
      <c r="J17" s="401"/>
      <c r="K17" s="401"/>
      <c r="L17" s="401"/>
      <c r="M17" s="401"/>
      <c r="N17" s="401"/>
      <c r="O17" s="401"/>
      <c r="P17" s="401"/>
      <c r="Q17" s="401"/>
      <c r="R17" s="401"/>
      <c r="S17" s="401"/>
      <c r="T17" s="401"/>
      <c r="U17" s="401"/>
      <c r="V17" s="401"/>
      <c r="W17" s="401"/>
      <c r="X17" s="401"/>
      <c r="Y17" s="402"/>
      <c r="Z17" s="46"/>
      <c r="AA17" s="336"/>
      <c r="AC17" s="1"/>
      <c r="AD17" s="5"/>
      <c r="AE17" s="1"/>
      <c r="AF17" s="13"/>
      <c r="AG17" s="1"/>
      <c r="AH17" s="1"/>
      <c r="AI17" s="1"/>
      <c r="AJ17" s="337"/>
    </row>
    <row r="18" spans="1:36" ht="9.6" customHeight="1" thickBot="1">
      <c r="A18" s="1"/>
      <c r="B18" s="23"/>
      <c r="C18" s="23"/>
      <c r="D18" s="23"/>
      <c r="E18" s="181"/>
      <c r="F18" s="181"/>
      <c r="G18" s="4"/>
      <c r="H18" s="16"/>
      <c r="J18" s="16"/>
      <c r="K18" s="16"/>
      <c r="L18" s="16"/>
      <c r="M18" s="16"/>
      <c r="N18" s="16"/>
      <c r="O18" s="16"/>
      <c r="P18" s="16"/>
      <c r="Q18" s="16"/>
      <c r="R18" s="16"/>
      <c r="S18" s="16"/>
      <c r="T18" s="16"/>
      <c r="U18" s="16"/>
      <c r="V18" s="16"/>
      <c r="W18" s="16"/>
      <c r="X18" s="16"/>
      <c r="Y18" s="16"/>
      <c r="Z18" s="16"/>
      <c r="AA18" s="336"/>
      <c r="AC18" s="1"/>
      <c r="AD18" s="5"/>
      <c r="AE18" s="1"/>
      <c r="AF18" s="13"/>
      <c r="AG18" s="1"/>
      <c r="AH18" s="1"/>
      <c r="AI18" s="1"/>
      <c r="AJ18" s="337"/>
    </row>
    <row r="19" spans="1:36" ht="18.600000000000001" thickBot="1">
      <c r="A19" s="1"/>
      <c r="B19" s="23" t="s">
        <v>438</v>
      </c>
      <c r="C19" s="23"/>
      <c r="D19" s="23"/>
      <c r="E19" s="181"/>
      <c r="F19" s="181"/>
      <c r="G19" s="4"/>
      <c r="H19" s="16"/>
      <c r="I19" s="349" t="e">
        <f>IF('➀住宅（環境性能+再エネ化率）'!K27&gt;=50,"○","×")</f>
        <v>#DIV/0!</v>
      </c>
      <c r="J19" s="16"/>
      <c r="K19" s="16"/>
      <c r="L19" s="16"/>
      <c r="M19" s="16"/>
      <c r="N19" s="16"/>
      <c r="O19" s="16"/>
      <c r="P19" s="16"/>
      <c r="Q19" s="16"/>
      <c r="R19" s="16"/>
      <c r="S19" s="16"/>
      <c r="T19" s="16"/>
      <c r="U19" s="16"/>
      <c r="V19" s="16"/>
      <c r="W19" s="16"/>
      <c r="X19" s="16"/>
      <c r="Y19" s="16"/>
      <c r="Z19" s="16"/>
      <c r="AA19" s="336"/>
      <c r="AB19" s="1"/>
      <c r="AC19" s="1"/>
      <c r="AD19" s="5"/>
      <c r="AE19" s="1"/>
      <c r="AF19" s="13"/>
      <c r="AG19" s="1"/>
      <c r="AH19" s="1"/>
      <c r="AI19" s="1"/>
      <c r="AJ19" s="340"/>
    </row>
    <row r="20" spans="1:36" ht="9.6" customHeight="1">
      <c r="A20" s="1"/>
      <c r="B20" s="23"/>
      <c r="C20" s="23"/>
      <c r="D20" s="23"/>
      <c r="E20" s="181"/>
      <c r="F20" s="181"/>
      <c r="G20" s="4"/>
      <c r="H20" s="16"/>
      <c r="J20" s="16"/>
      <c r="K20" s="16"/>
      <c r="L20" s="16"/>
      <c r="M20" s="16"/>
      <c r="N20" s="16"/>
      <c r="O20" s="16"/>
      <c r="P20" s="16"/>
      <c r="Q20" s="16"/>
      <c r="R20" s="16"/>
      <c r="S20" s="16"/>
      <c r="T20" s="16"/>
      <c r="U20" s="16"/>
      <c r="V20" s="16"/>
      <c r="W20" s="16"/>
      <c r="X20" s="16"/>
      <c r="Y20" s="16"/>
      <c r="Z20" s="16"/>
      <c r="AA20" s="336"/>
      <c r="AC20" s="1"/>
      <c r="AD20" s="5"/>
      <c r="AE20" s="1"/>
      <c r="AF20" s="13"/>
      <c r="AG20" s="1"/>
      <c r="AH20" s="1"/>
      <c r="AI20" s="1"/>
      <c r="AJ20" s="340"/>
    </row>
    <row r="21" spans="1:36">
      <c r="A21" s="1"/>
      <c r="B21" s="23"/>
      <c r="C21" s="403" t="s">
        <v>445</v>
      </c>
      <c r="D21" s="403"/>
      <c r="E21" s="398" t="s">
        <v>439</v>
      </c>
      <c r="F21" s="398"/>
      <c r="G21" s="398"/>
      <c r="H21" s="398"/>
      <c r="I21" s="398"/>
      <c r="J21" s="398"/>
      <c r="K21" s="398"/>
      <c r="L21" s="398"/>
      <c r="M21" s="398"/>
      <c r="N21" s="398"/>
      <c r="O21" s="398"/>
      <c r="P21" s="398"/>
      <c r="Q21" s="16"/>
      <c r="R21" s="336"/>
      <c r="T21" s="336"/>
      <c r="U21" s="1"/>
      <c r="V21" s="5"/>
      <c r="W21" s="1"/>
      <c r="X21" s="13"/>
      <c r="Y21" s="1"/>
      <c r="Z21" s="1"/>
      <c r="AA21" s="1"/>
      <c r="AB21" s="1"/>
      <c r="AC21" s="1"/>
      <c r="AD21" s="1"/>
      <c r="AE21" s="1"/>
      <c r="AF21" s="1"/>
      <c r="AG21" s="1"/>
      <c r="AH21" s="1"/>
      <c r="AI21" s="1"/>
      <c r="AJ21" s="1"/>
    </row>
    <row r="22" spans="1:36" ht="9.6" customHeight="1" thickBot="1">
      <c r="A22" s="1"/>
      <c r="B22" s="23"/>
      <c r="C22" s="23"/>
      <c r="D22" s="23"/>
      <c r="E22" s="181"/>
      <c r="F22" s="181"/>
      <c r="G22" s="4"/>
      <c r="H22" s="16"/>
      <c r="J22" s="16"/>
      <c r="K22" s="16"/>
      <c r="L22" s="16"/>
      <c r="M22" s="16"/>
      <c r="N22" s="16"/>
      <c r="O22" s="16"/>
      <c r="P22" s="16"/>
      <c r="Q22" s="16"/>
      <c r="R22" s="16"/>
      <c r="S22" s="16"/>
      <c r="T22" s="16"/>
      <c r="U22" s="16"/>
      <c r="V22" s="16"/>
      <c r="W22" s="16"/>
      <c r="X22" s="16"/>
      <c r="Y22" s="16"/>
      <c r="Z22" s="16"/>
      <c r="AA22" s="336"/>
      <c r="AC22" s="1"/>
      <c r="AD22" s="5"/>
      <c r="AE22" s="1"/>
      <c r="AF22" s="13"/>
      <c r="AG22" s="1"/>
      <c r="AH22" s="1"/>
      <c r="AI22" s="1"/>
      <c r="AJ22" s="340"/>
    </row>
    <row r="23" spans="1:36" ht="18.600000000000001" thickBot="1">
      <c r="A23" s="1"/>
      <c r="B23" s="23" t="s">
        <v>440</v>
      </c>
      <c r="C23" s="4"/>
      <c r="D23" s="23"/>
      <c r="E23" s="4"/>
      <c r="F23" s="4"/>
      <c r="G23" s="4"/>
      <c r="H23" s="16"/>
      <c r="I23" s="349"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36"/>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36"/>
      <c r="AC24" s="1"/>
      <c r="AD24" s="5"/>
      <c r="AE24" s="1"/>
      <c r="AF24" s="13"/>
      <c r="AG24" s="1"/>
      <c r="AH24" s="1"/>
      <c r="AI24" s="1"/>
      <c r="AJ24" s="1"/>
    </row>
    <row r="25" spans="1:36" ht="73.95" customHeight="1">
      <c r="A25" s="1"/>
      <c r="B25" s="23"/>
      <c r="C25" s="400" t="s">
        <v>448</v>
      </c>
      <c r="D25" s="401"/>
      <c r="E25" s="401"/>
      <c r="F25" s="401"/>
      <c r="G25" s="401"/>
      <c r="H25" s="401"/>
      <c r="I25" s="401"/>
      <c r="J25" s="401"/>
      <c r="K25" s="401"/>
      <c r="L25" s="401"/>
      <c r="M25" s="401"/>
      <c r="N25" s="401"/>
      <c r="O25" s="401"/>
      <c r="P25" s="401"/>
      <c r="Q25" s="401"/>
      <c r="R25" s="401"/>
      <c r="S25" s="401"/>
      <c r="T25" s="401"/>
      <c r="U25" s="401"/>
      <c r="V25" s="401"/>
      <c r="W25" s="401"/>
      <c r="X25" s="401"/>
      <c r="Y25" s="402"/>
      <c r="Z25" s="46"/>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409" t="s">
        <v>450</v>
      </c>
      <c r="C28" s="409"/>
      <c r="D28" s="409"/>
      <c r="E28" s="409"/>
      <c r="F28" s="410"/>
      <c r="G28" s="411" t="e">
        <f>IF(AND(I30="○",I37="○",I41="○",I45="○"),"A","B")</f>
        <v>#DIV/0!</v>
      </c>
      <c r="H28" s="412"/>
      <c r="I28" s="413"/>
      <c r="J28" s="16"/>
      <c r="K28" s="16"/>
      <c r="L28" s="16"/>
      <c r="M28" s="16"/>
      <c r="N28" s="16"/>
      <c r="O28" s="16"/>
      <c r="P28" s="16"/>
      <c r="Q28" s="16"/>
      <c r="R28" s="16"/>
      <c r="S28" s="16"/>
      <c r="T28" s="16"/>
      <c r="U28" s="16"/>
      <c r="V28" s="16"/>
      <c r="W28" s="16"/>
      <c r="X28" s="16"/>
      <c r="Y28" s="16"/>
      <c r="Z28" s="16"/>
      <c r="AJ28" s="337" t="s">
        <v>462</v>
      </c>
    </row>
    <row r="29" spans="1:36" ht="8.4" customHeight="1" thickBot="1">
      <c r="B29" s="181"/>
      <c r="C29" s="181"/>
      <c r="D29" s="181"/>
      <c r="E29" s="181"/>
      <c r="F29" s="181"/>
      <c r="J29" s="16"/>
      <c r="K29" s="16"/>
      <c r="L29" s="16"/>
      <c r="M29" s="16"/>
      <c r="N29" s="16"/>
      <c r="O29" s="16"/>
      <c r="P29" s="16"/>
      <c r="Q29" s="16"/>
      <c r="R29" s="16"/>
      <c r="S29" s="16"/>
      <c r="T29" s="16"/>
      <c r="U29" s="16"/>
      <c r="V29" s="16"/>
      <c r="W29" s="16"/>
      <c r="X29" s="16"/>
      <c r="Y29" s="16"/>
      <c r="Z29" s="16"/>
    </row>
    <row r="30" spans="1:36" ht="18.600000000000001" thickBot="1">
      <c r="B30" s="23" t="s">
        <v>434</v>
      </c>
      <c r="C30" s="23"/>
      <c r="D30" s="23"/>
      <c r="E30" s="181"/>
      <c r="F30" s="181"/>
      <c r="G30" s="4"/>
      <c r="H30" s="16"/>
      <c r="I30" s="3" t="s">
        <v>458</v>
      </c>
      <c r="J30" s="16"/>
      <c r="K30" s="16"/>
      <c r="L30" s="16"/>
      <c r="M30" s="16"/>
      <c r="N30" s="16"/>
      <c r="O30" s="16"/>
      <c r="P30" s="16"/>
      <c r="Q30" s="16"/>
      <c r="R30" s="16"/>
      <c r="S30" s="16"/>
      <c r="T30" s="16"/>
      <c r="U30" s="16"/>
      <c r="V30" s="16"/>
      <c r="W30" s="16"/>
      <c r="X30" s="16"/>
      <c r="Y30" s="16"/>
      <c r="Z30" s="16"/>
      <c r="AA30" t="s">
        <v>458</v>
      </c>
    </row>
    <row r="31" spans="1:36" ht="8.4" customHeight="1">
      <c r="B31" s="23"/>
      <c r="C31" s="23"/>
      <c r="D31" s="23"/>
      <c r="E31" s="181"/>
      <c r="F31" s="181"/>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45" t="s">
        <v>435</v>
      </c>
      <c r="D32" s="398" t="s">
        <v>451</v>
      </c>
      <c r="E32" s="398"/>
      <c r="F32" s="398"/>
      <c r="G32" s="398"/>
      <c r="H32" s="398"/>
      <c r="I32" s="398"/>
      <c r="J32" s="398"/>
      <c r="K32" s="398"/>
      <c r="L32" s="398"/>
      <c r="M32" s="398"/>
      <c r="N32" s="398"/>
      <c r="O32" s="398"/>
      <c r="P32" s="398"/>
      <c r="Q32" s="16"/>
      <c r="R32" s="16"/>
      <c r="S32" s="16"/>
      <c r="T32" s="16"/>
      <c r="U32" s="16"/>
      <c r="V32" s="16"/>
      <c r="W32" s="16"/>
      <c r="X32" s="16"/>
      <c r="Y32" s="336"/>
      <c r="Z32" s="336"/>
      <c r="AA32"/>
      <c r="AB32" s="336"/>
      <c r="AC32" s="5"/>
      <c r="AE32" s="13"/>
      <c r="AI32" s="337"/>
    </row>
    <row r="33" spans="2:35" s="1" customFormat="1" ht="20.25" customHeight="1">
      <c r="B33" s="23"/>
      <c r="C33" s="404" t="s">
        <v>436</v>
      </c>
      <c r="D33" s="407" t="s">
        <v>452</v>
      </c>
      <c r="E33" s="407"/>
      <c r="F33" s="407"/>
      <c r="G33" s="407"/>
      <c r="H33" s="407"/>
      <c r="I33" s="407"/>
      <c r="J33" s="407"/>
      <c r="K33" s="407"/>
      <c r="L33" s="408" t="s">
        <v>453</v>
      </c>
      <c r="M33" s="408"/>
      <c r="N33" s="408"/>
      <c r="O33" s="408"/>
      <c r="P33" s="408"/>
      <c r="Q33" s="16"/>
      <c r="R33" s="16"/>
      <c r="S33" s="16"/>
      <c r="T33" s="16"/>
      <c r="U33" s="16"/>
      <c r="V33" s="16"/>
      <c r="W33" s="16"/>
      <c r="X33" s="16"/>
      <c r="Y33" s="336"/>
      <c r="Z33" s="336"/>
      <c r="AA33"/>
      <c r="AB33" s="336"/>
      <c r="AC33" s="5"/>
      <c r="AE33" s="13"/>
      <c r="AI33" s="337"/>
    </row>
    <row r="34" spans="2:35" s="1" customFormat="1" ht="19.5" customHeight="1">
      <c r="B34" s="23"/>
      <c r="C34" s="405"/>
      <c r="D34" s="398" t="s">
        <v>454</v>
      </c>
      <c r="E34" s="398"/>
      <c r="F34" s="398"/>
      <c r="G34" s="398"/>
      <c r="H34" s="398"/>
      <c r="I34" s="398"/>
      <c r="J34" s="398"/>
      <c r="K34" s="398"/>
      <c r="L34" s="398" t="s">
        <v>455</v>
      </c>
      <c r="M34" s="398"/>
      <c r="N34" s="398"/>
      <c r="O34" s="398"/>
      <c r="P34" s="398"/>
      <c r="Q34" s="16"/>
      <c r="R34" s="16"/>
      <c r="S34" s="16"/>
      <c r="T34" s="16"/>
      <c r="U34" s="16"/>
      <c r="V34" s="16"/>
      <c r="W34" s="16"/>
      <c r="X34" s="16"/>
      <c r="Y34" s="336"/>
      <c r="Z34" s="336"/>
      <c r="AA34"/>
      <c r="AB34" s="336"/>
      <c r="AC34" s="5"/>
      <c r="AE34" s="13"/>
      <c r="AI34" s="337"/>
    </row>
    <row r="35" spans="2:35" s="1" customFormat="1" ht="30" customHeight="1">
      <c r="B35" s="23"/>
      <c r="C35" s="406"/>
      <c r="D35" s="399" t="s">
        <v>456</v>
      </c>
      <c r="E35" s="399"/>
      <c r="F35" s="399"/>
      <c r="G35" s="399"/>
      <c r="H35" s="399"/>
      <c r="I35" s="399"/>
      <c r="J35" s="399"/>
      <c r="K35" s="399"/>
      <c r="L35" s="398" t="s">
        <v>457</v>
      </c>
      <c r="M35" s="398"/>
      <c r="N35" s="398"/>
      <c r="O35" s="398"/>
      <c r="P35" s="398"/>
      <c r="Q35" s="16"/>
      <c r="R35" s="16"/>
      <c r="S35" s="16"/>
      <c r="T35" s="16"/>
      <c r="U35" s="16"/>
      <c r="V35" s="16"/>
      <c r="W35" s="16"/>
      <c r="X35" s="16"/>
      <c r="Y35" s="336"/>
      <c r="Z35" s="336"/>
      <c r="AA35"/>
      <c r="AB35" s="336"/>
      <c r="AC35" s="5"/>
      <c r="AE35" s="13"/>
      <c r="AI35" s="337"/>
    </row>
    <row r="36" spans="2:35" s="1" customFormat="1" ht="8.4" customHeight="1" thickBot="1">
      <c r="B36" s="23"/>
      <c r="C36" s="110"/>
      <c r="D36" s="343"/>
      <c r="E36" s="343"/>
      <c r="F36" s="343"/>
      <c r="G36" s="343"/>
      <c r="H36" s="343"/>
      <c r="I36" s="343"/>
      <c r="J36" s="343"/>
      <c r="K36" s="343"/>
      <c r="L36" s="43"/>
      <c r="M36" s="43"/>
      <c r="N36" s="43"/>
      <c r="O36" s="43"/>
      <c r="P36" s="43"/>
      <c r="Q36" s="16"/>
      <c r="R36" s="16"/>
      <c r="S36" s="16"/>
      <c r="T36" s="16"/>
      <c r="U36" s="16"/>
      <c r="V36" s="16"/>
      <c r="W36" s="16"/>
      <c r="X36" s="16"/>
      <c r="Y36" s="336"/>
      <c r="Z36" s="336"/>
      <c r="AA36"/>
      <c r="AB36" s="336"/>
      <c r="AC36" s="5"/>
      <c r="AE36" s="13"/>
      <c r="AI36" s="337"/>
    </row>
    <row r="37" spans="2:35" ht="18.600000000000001" thickBot="1">
      <c r="B37" s="23" t="s">
        <v>437</v>
      </c>
      <c r="C37" s="23"/>
      <c r="D37" s="23"/>
      <c r="E37" s="181"/>
      <c r="F37" s="181"/>
      <c r="G37" s="4"/>
      <c r="H37" s="16"/>
      <c r="I37" s="349" t="str">
        <f>IF('②住宅・非住宅共通 (再エネ)'!H59:L59&gt;='②住宅・非住宅共通 (再エネ)'!H60:L60,"○","×")</f>
        <v>○</v>
      </c>
      <c r="J37" s="16"/>
      <c r="K37" s="16"/>
      <c r="L37" s="16"/>
      <c r="M37" s="16"/>
      <c r="N37" s="16"/>
      <c r="O37" s="16"/>
      <c r="P37" s="16"/>
      <c r="Q37" s="16"/>
      <c r="R37" s="16"/>
      <c r="S37" s="16"/>
      <c r="T37" s="16"/>
      <c r="U37" s="16"/>
      <c r="V37" s="16"/>
      <c r="W37" s="16"/>
      <c r="X37" s="16"/>
      <c r="Y37" s="16"/>
      <c r="Z37" s="16"/>
    </row>
    <row r="38" spans="2:35" ht="8.4" customHeight="1">
      <c r="B38" s="23"/>
      <c r="C38" s="23"/>
      <c r="D38" s="23"/>
      <c r="E38" s="181"/>
      <c r="F38" s="181"/>
      <c r="G38" s="4"/>
      <c r="H38" s="16"/>
      <c r="J38" s="16"/>
      <c r="K38" s="16"/>
      <c r="L38" s="16"/>
      <c r="M38" s="16"/>
      <c r="N38" s="16"/>
      <c r="O38" s="16"/>
      <c r="P38" s="16"/>
      <c r="Q38" s="16"/>
      <c r="R38" s="16"/>
      <c r="S38" s="16"/>
      <c r="T38" s="16"/>
      <c r="U38" s="16"/>
      <c r="V38" s="16"/>
      <c r="W38" s="16"/>
      <c r="X38" s="16"/>
      <c r="Y38" s="16"/>
      <c r="Z38" s="16"/>
    </row>
    <row r="39" spans="2:35" ht="87.6" customHeight="1">
      <c r="B39" s="23"/>
      <c r="C39" s="400" t="s">
        <v>444</v>
      </c>
      <c r="D39" s="401"/>
      <c r="E39" s="401"/>
      <c r="F39" s="401"/>
      <c r="G39" s="401"/>
      <c r="H39" s="401"/>
      <c r="I39" s="401"/>
      <c r="J39" s="401"/>
      <c r="K39" s="401"/>
      <c r="L39" s="401"/>
      <c r="M39" s="401"/>
      <c r="N39" s="401"/>
      <c r="O39" s="401"/>
      <c r="P39" s="401"/>
      <c r="Q39" s="401"/>
      <c r="R39" s="401"/>
      <c r="S39" s="401"/>
      <c r="T39" s="401"/>
      <c r="U39" s="401"/>
      <c r="V39" s="401"/>
      <c r="W39" s="401"/>
      <c r="X39" s="401"/>
      <c r="Y39" s="402"/>
      <c r="Z39" s="46"/>
    </row>
    <row r="40" spans="2:35" ht="8.4" customHeight="1" thickBot="1">
      <c r="B40" s="23"/>
      <c r="C40" s="23"/>
      <c r="D40" s="23"/>
      <c r="E40" s="181"/>
      <c r="F40" s="181"/>
      <c r="G40" s="4"/>
      <c r="H40" s="16"/>
      <c r="J40" s="16"/>
      <c r="K40" s="16"/>
      <c r="L40" s="16"/>
      <c r="M40" s="16"/>
      <c r="N40" s="16"/>
      <c r="O40" s="16"/>
      <c r="P40" s="16"/>
      <c r="Q40" s="16"/>
      <c r="R40" s="16"/>
      <c r="S40" s="16"/>
      <c r="T40" s="16"/>
      <c r="U40" s="16"/>
      <c r="V40" s="16"/>
      <c r="W40" s="16"/>
      <c r="X40" s="16"/>
      <c r="Y40" s="16"/>
      <c r="Z40" s="16"/>
    </row>
    <row r="41" spans="2:35" ht="18.600000000000001" thickBot="1">
      <c r="B41" s="23" t="s">
        <v>438</v>
      </c>
      <c r="C41" s="23"/>
      <c r="D41" s="23"/>
      <c r="E41" s="181"/>
      <c r="F41" s="181"/>
      <c r="G41" s="4"/>
      <c r="H41" s="16"/>
      <c r="I41" s="349" t="e">
        <f>IF('➀非住宅（環境性能+再エネ化率）'!K30&gt;=100,"○","×")</f>
        <v>#DIV/0!</v>
      </c>
      <c r="J41" s="16"/>
      <c r="K41" s="16"/>
      <c r="L41" s="16"/>
      <c r="M41" s="16"/>
      <c r="N41" s="16"/>
      <c r="O41" s="16"/>
      <c r="P41" s="16"/>
      <c r="Q41" s="16"/>
      <c r="R41" s="16"/>
      <c r="S41" s="16"/>
      <c r="T41" s="16"/>
      <c r="U41" s="16"/>
      <c r="V41" s="16"/>
      <c r="W41" s="16"/>
      <c r="X41" s="16"/>
      <c r="Y41" s="16"/>
      <c r="Z41" s="16"/>
    </row>
    <row r="42" spans="2:35" ht="8.4" customHeight="1">
      <c r="B42" s="23"/>
      <c r="C42" s="23"/>
      <c r="D42" s="23"/>
      <c r="E42" s="181"/>
      <c r="F42" s="181"/>
      <c r="G42" s="4"/>
      <c r="H42" s="16"/>
      <c r="J42" s="16"/>
      <c r="K42" s="16"/>
      <c r="L42" s="16"/>
      <c r="M42" s="16"/>
      <c r="N42" s="16"/>
      <c r="O42" s="16"/>
      <c r="P42" s="16"/>
      <c r="Q42" s="16"/>
      <c r="R42" s="16"/>
      <c r="S42" s="16"/>
      <c r="T42" s="16"/>
      <c r="U42" s="16"/>
      <c r="V42" s="16"/>
      <c r="W42" s="16"/>
      <c r="X42" s="16"/>
      <c r="Y42" s="16"/>
      <c r="Z42" s="16"/>
    </row>
    <row r="43" spans="2:35">
      <c r="B43" s="23"/>
      <c r="C43" s="403" t="s">
        <v>445</v>
      </c>
      <c r="D43" s="403"/>
      <c r="E43" s="398" t="s">
        <v>460</v>
      </c>
      <c r="F43" s="398"/>
      <c r="G43" s="398"/>
      <c r="H43" s="398"/>
      <c r="I43" s="398"/>
      <c r="J43" s="398"/>
      <c r="K43" s="398"/>
      <c r="L43" s="398"/>
      <c r="M43" s="398"/>
      <c r="N43" s="398"/>
      <c r="O43" s="398"/>
      <c r="P43" s="398"/>
      <c r="Q43" s="16"/>
      <c r="R43" s="336"/>
      <c r="T43" s="336"/>
      <c r="U43" s="1"/>
      <c r="V43" s="5"/>
      <c r="W43" s="1"/>
      <c r="X43" s="13"/>
      <c r="Y43" s="1"/>
      <c r="Z43" s="1"/>
    </row>
    <row r="44" spans="2:35" ht="8.4" customHeight="1" thickBot="1">
      <c r="B44" s="23"/>
      <c r="C44" s="23"/>
      <c r="D44" s="23"/>
      <c r="E44" s="181"/>
      <c r="F44" s="181"/>
      <c r="G44" s="4"/>
      <c r="H44" s="16"/>
      <c r="J44" s="16"/>
      <c r="K44" s="16"/>
      <c r="L44" s="16"/>
      <c r="M44" s="16"/>
      <c r="N44" s="16"/>
      <c r="O44" s="16"/>
      <c r="P44" s="16"/>
      <c r="Q44" s="16"/>
      <c r="R44" s="16"/>
      <c r="S44" s="16"/>
      <c r="T44" s="16"/>
      <c r="U44" s="16"/>
      <c r="V44" s="16"/>
      <c r="W44" s="16"/>
      <c r="X44" s="16"/>
      <c r="Y44" s="16"/>
      <c r="Z44" s="16"/>
    </row>
    <row r="45" spans="2:35" ht="18.600000000000001" thickBot="1">
      <c r="B45" s="23" t="s">
        <v>440</v>
      </c>
      <c r="C45" s="4"/>
      <c r="D45" s="23"/>
      <c r="E45" s="4"/>
      <c r="F45" s="4"/>
      <c r="G45" s="4"/>
      <c r="H45" s="16"/>
      <c r="I45" s="349"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400" t="s">
        <v>459</v>
      </c>
      <c r="D47" s="401"/>
      <c r="E47" s="401"/>
      <c r="F47" s="401"/>
      <c r="G47" s="401"/>
      <c r="H47" s="401"/>
      <c r="I47" s="401"/>
      <c r="J47" s="401"/>
      <c r="K47" s="401"/>
      <c r="L47" s="401"/>
      <c r="M47" s="401"/>
      <c r="N47" s="401"/>
      <c r="O47" s="401"/>
      <c r="P47" s="401"/>
      <c r="Q47" s="401"/>
      <c r="R47" s="401"/>
      <c r="S47" s="401"/>
      <c r="T47" s="401"/>
      <c r="U47" s="401"/>
      <c r="V47" s="401"/>
      <c r="W47" s="401"/>
      <c r="X47" s="401"/>
      <c r="Y47" s="402"/>
      <c r="Z47" s="46"/>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9dGRaW4uw8kISZR6YYPpHSPyt3JvdH0/5I31x/KgF+gka9nYztyFr/eriZvBZmwpoDECOtfunS9QcP02KSZE1Q==" saltValue="3Oa0iTk0JalD53wqusvlJw==" spinCount="100000" sheet="1" objects="1" scenarios="1"/>
  <mergeCells count="23">
    <mergeCell ref="B7:F7"/>
    <mergeCell ref="G7:I7"/>
    <mergeCell ref="D11:P11"/>
    <mergeCell ref="D12:P12"/>
    <mergeCell ref="C17:Y17"/>
    <mergeCell ref="C13:X13"/>
    <mergeCell ref="C21:D21"/>
    <mergeCell ref="E21:P21"/>
    <mergeCell ref="C25:Y25"/>
    <mergeCell ref="B28:F28"/>
    <mergeCell ref="G28:I28"/>
    <mergeCell ref="L34:P34"/>
    <mergeCell ref="D35:K35"/>
    <mergeCell ref="L35:P35"/>
    <mergeCell ref="C47:Y47"/>
    <mergeCell ref="D32:P32"/>
    <mergeCell ref="C39:Y39"/>
    <mergeCell ref="C43:D43"/>
    <mergeCell ref="E43:P43"/>
    <mergeCell ref="C33:C35"/>
    <mergeCell ref="D33:K33"/>
    <mergeCell ref="L33:P33"/>
    <mergeCell ref="D34:K34"/>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xr:uid="{6575F910-81F3-48D4-921F-3F600C8C015D}">
      <formula1>$AA$30:$AA$31</formula1>
    </dataValidation>
  </dataValidations>
  <pageMargins left="0.7" right="0.7" top="0.75" bottom="0.75" header="0.3" footer="0.3"/>
  <pageSetup paperSize="9" scale="79" orientation="portrait" r:id="rId1"/>
  <rowBreaks count="1" manualBreakCount="1">
    <brk id="2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showGridLines="0" view="pageBreakPreview" topLeftCell="A6" zoomScale="85" zoomScaleNormal="100" zoomScaleSheetLayoutView="85" workbookViewId="0">
      <selection activeCell="K27" sqref="K27:M27"/>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6" t="s">
        <v>82</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17" t="s">
        <v>83</v>
      </c>
      <c r="C2" s="418"/>
      <c r="D2" s="418"/>
      <c r="E2" s="419"/>
      <c r="F2" s="419"/>
      <c r="G2" s="419"/>
      <c r="H2" s="419"/>
      <c r="I2" s="419"/>
      <c r="J2" s="419"/>
      <c r="K2" s="419"/>
      <c r="L2" s="419"/>
      <c r="M2" s="419"/>
      <c r="N2" s="419"/>
      <c r="O2" s="418"/>
      <c r="P2" s="418"/>
      <c r="Q2" s="418"/>
      <c r="R2" s="418"/>
      <c r="S2" s="418"/>
      <c r="T2" s="418"/>
      <c r="U2" s="418"/>
      <c r="V2" s="418"/>
      <c r="W2" s="418"/>
      <c r="X2" s="420"/>
      <c r="AX2" s="1">
        <v>1</v>
      </c>
    </row>
    <row r="3" spans="1:50" ht="15.75" customHeight="1" thickBot="1">
      <c r="A3" s="48"/>
      <c r="B3" s="421" t="s">
        <v>22</v>
      </c>
      <c r="C3" s="422"/>
      <c r="D3" s="423"/>
      <c r="E3" s="424"/>
      <c r="F3" s="425"/>
      <c r="G3" s="425"/>
      <c r="H3" s="425"/>
      <c r="I3" s="425"/>
      <c r="J3" s="425"/>
      <c r="K3" s="425"/>
      <c r="L3" s="425"/>
      <c r="M3" s="425"/>
      <c r="N3" s="426"/>
      <c r="O3" s="56"/>
      <c r="P3" s="56"/>
      <c r="Q3" s="56"/>
      <c r="R3" s="56"/>
      <c r="S3" s="56"/>
      <c r="T3" s="56"/>
      <c r="U3" s="56"/>
      <c r="V3" s="56"/>
      <c r="W3" s="56"/>
      <c r="X3" s="58"/>
      <c r="AB3" s="10" t="s">
        <v>15</v>
      </c>
      <c r="AC3" s="4" t="s">
        <v>16</v>
      </c>
      <c r="AD3" s="11"/>
      <c r="AE3" s="10"/>
      <c r="AF3" s="10"/>
      <c r="AG3" s="10"/>
      <c r="AH3" s="10"/>
      <c r="AI3" s="10"/>
      <c r="AJ3" s="12"/>
      <c r="AK3" s="12"/>
      <c r="AL3" s="12"/>
      <c r="AM3" s="12"/>
      <c r="AN3" s="12"/>
      <c r="AO3" s="12"/>
      <c r="AP3" s="12"/>
      <c r="AQ3" s="12"/>
      <c r="AR3" s="12"/>
      <c r="AS3" s="12"/>
      <c r="AT3" s="12"/>
      <c r="AU3" s="12"/>
      <c r="AX3" s="1">
        <v>1</v>
      </c>
    </row>
    <row r="4" spans="1:50" ht="46.5" customHeight="1" thickBot="1">
      <c r="B4" s="400" t="s">
        <v>263</v>
      </c>
      <c r="C4" s="401"/>
      <c r="D4" s="401"/>
      <c r="E4" s="427" t="s">
        <v>190</v>
      </c>
      <c r="F4" s="428"/>
      <c r="G4" s="428"/>
      <c r="H4" s="428"/>
      <c r="I4" s="429"/>
      <c r="J4" s="429"/>
      <c r="K4" s="429"/>
      <c r="L4" s="429"/>
      <c r="M4" s="429"/>
      <c r="N4" s="430"/>
      <c r="O4" s="218"/>
      <c r="P4" s="63"/>
      <c r="Q4" s="63"/>
      <c r="R4" s="63"/>
      <c r="S4" s="63"/>
      <c r="T4" s="63"/>
      <c r="U4" s="63"/>
      <c r="V4" s="63"/>
      <c r="W4" s="63"/>
      <c r="X4" s="123"/>
      <c r="AB4" s="10"/>
      <c r="AC4" s="4"/>
      <c r="AD4" s="11"/>
      <c r="AE4" s="10"/>
      <c r="AF4" s="10"/>
      <c r="AG4" s="10"/>
      <c r="AH4" s="10"/>
      <c r="AI4" s="10"/>
      <c r="AJ4" s="12"/>
      <c r="AK4" s="12"/>
      <c r="AL4" s="12"/>
      <c r="AM4" s="12"/>
      <c r="AN4" s="12"/>
      <c r="AO4" s="12"/>
      <c r="AP4" s="12"/>
      <c r="AQ4" s="12"/>
      <c r="AR4" s="12"/>
      <c r="AS4" s="12"/>
      <c r="AT4" s="12"/>
      <c r="AU4" s="12"/>
    </row>
    <row r="5" spans="1:50" ht="15.75" customHeight="1" thickBot="1">
      <c r="B5" s="221" t="s">
        <v>262</v>
      </c>
      <c r="C5" s="29"/>
      <c r="D5" s="29"/>
      <c r="E5" s="424"/>
      <c r="F5" s="425"/>
      <c r="G5" s="425"/>
      <c r="H5" s="426"/>
      <c r="I5" s="122"/>
      <c r="J5" s="122"/>
      <c r="K5" s="122"/>
      <c r="L5" s="122"/>
      <c r="M5" s="122"/>
      <c r="N5" s="122"/>
      <c r="O5" s="63"/>
      <c r="P5" s="63"/>
      <c r="Q5" s="63"/>
      <c r="R5" s="63"/>
      <c r="S5" s="63"/>
      <c r="T5" s="63"/>
      <c r="U5" s="63"/>
      <c r="V5" s="63"/>
      <c r="W5" s="63"/>
      <c r="X5" s="123"/>
      <c r="AB5" s="10"/>
      <c r="AC5" s="4"/>
      <c r="AD5" s="11"/>
      <c r="AE5" s="10"/>
      <c r="AF5" s="10"/>
      <c r="AG5" s="10"/>
      <c r="AH5" s="10"/>
      <c r="AI5" s="10"/>
      <c r="AJ5" s="12"/>
      <c r="AK5" s="12"/>
      <c r="AL5" s="12"/>
      <c r="AM5" s="12"/>
      <c r="AN5" s="12"/>
      <c r="AO5" s="12"/>
      <c r="AP5" s="12"/>
      <c r="AQ5" s="12"/>
      <c r="AR5" s="12"/>
      <c r="AS5" s="12"/>
      <c r="AT5" s="12"/>
      <c r="AU5" s="12"/>
    </row>
    <row r="6" spans="1:50" ht="15.75" customHeight="1" thickBot="1">
      <c r="B6" s="221" t="s">
        <v>264</v>
      </c>
      <c r="C6" s="29"/>
      <c r="D6" s="29"/>
      <c r="E6" s="424"/>
      <c r="F6" s="425"/>
      <c r="G6" s="425"/>
      <c r="H6" s="426"/>
      <c r="I6" s="122"/>
      <c r="J6" s="122"/>
      <c r="K6" s="122"/>
      <c r="L6" s="122"/>
      <c r="M6" s="122"/>
      <c r="N6" s="122"/>
      <c r="O6" s="63"/>
      <c r="P6" s="63"/>
      <c r="Q6" s="63"/>
      <c r="R6" s="63"/>
      <c r="S6" s="63"/>
      <c r="T6" s="63"/>
      <c r="U6" s="63"/>
      <c r="V6" s="63"/>
      <c r="W6" s="63"/>
      <c r="X6" s="123"/>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270</v>
      </c>
      <c r="C7" s="26"/>
      <c r="D7" s="26"/>
      <c r="E7" s="431"/>
      <c r="F7" s="432"/>
      <c r="G7" s="432"/>
      <c r="H7" s="433"/>
      <c r="I7" s="34"/>
      <c r="J7" s="43"/>
      <c r="K7" s="51"/>
      <c r="L7" s="51"/>
      <c r="M7" s="51"/>
      <c r="N7" s="51"/>
      <c r="O7" s="52"/>
      <c r="P7" s="52"/>
      <c r="Q7" s="52"/>
      <c r="R7" s="63"/>
      <c r="S7" s="63"/>
      <c r="T7" s="53"/>
      <c r="U7" s="16"/>
      <c r="V7" s="16"/>
      <c r="W7" s="16"/>
      <c r="X7" s="40"/>
      <c r="Y7" s="16"/>
      <c r="AA7" s="5"/>
      <c r="AB7" s="13" t="s">
        <v>17</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271</v>
      </c>
      <c r="C8" s="29"/>
      <c r="D8" s="29"/>
      <c r="E8" s="431"/>
      <c r="F8" s="432"/>
      <c r="G8" s="432"/>
      <c r="H8" s="433"/>
      <c r="I8" s="34"/>
      <c r="J8" s="43"/>
      <c r="K8" s="51"/>
      <c r="L8" s="51"/>
      <c r="M8" s="51"/>
      <c r="N8" s="51"/>
      <c r="O8" s="52"/>
      <c r="P8" s="52"/>
      <c r="Q8" s="52"/>
      <c r="R8" s="63"/>
      <c r="S8" s="63"/>
      <c r="T8" s="53"/>
      <c r="U8" s="16"/>
      <c r="V8" s="16"/>
      <c r="W8" s="16"/>
      <c r="X8" s="40"/>
      <c r="Y8" s="16"/>
      <c r="AA8" s="5"/>
      <c r="AB8" s="13" t="s">
        <v>17</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272</v>
      </c>
      <c r="C9" s="26"/>
      <c r="D9" s="31"/>
      <c r="E9" s="431"/>
      <c r="F9" s="432"/>
      <c r="G9" s="432"/>
      <c r="H9" s="433"/>
      <c r="I9" s="41"/>
      <c r="J9" s="76"/>
      <c r="K9" s="54"/>
      <c r="L9" s="54"/>
      <c r="M9" s="54"/>
      <c r="N9" s="54"/>
      <c r="O9" s="55"/>
      <c r="P9" s="55"/>
      <c r="Q9" s="55"/>
      <c r="R9" s="56"/>
      <c r="S9" s="56"/>
      <c r="T9" s="57"/>
      <c r="U9" s="33"/>
      <c r="V9" s="33"/>
      <c r="W9" s="33"/>
      <c r="X9" s="39"/>
      <c r="Y9" s="16"/>
      <c r="AA9" s="5"/>
      <c r="AB9" s="13" t="s">
        <v>17</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49"/>
      <c r="F10" s="49"/>
      <c r="G10" s="49"/>
      <c r="H10" s="49"/>
      <c r="I10" s="49"/>
      <c r="J10" s="49"/>
      <c r="K10" s="49"/>
      <c r="L10" s="49"/>
      <c r="M10" s="49"/>
      <c r="N10" s="49"/>
      <c r="O10" s="49"/>
      <c r="P10" s="49"/>
      <c r="Q10" s="49"/>
      <c r="R10" s="49"/>
      <c r="S10" s="49"/>
      <c r="T10" s="49"/>
      <c r="U10" s="49"/>
      <c r="V10" s="49"/>
      <c r="W10" s="49"/>
      <c r="X10" s="49"/>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1" t="s">
        <v>84</v>
      </c>
      <c r="C11" s="132"/>
      <c r="D11" s="132"/>
      <c r="E11" s="133"/>
      <c r="F11" s="133"/>
      <c r="G11" s="133"/>
      <c r="H11" s="133"/>
      <c r="I11" s="133"/>
      <c r="J11" s="133"/>
      <c r="K11" s="133"/>
      <c r="L11" s="133"/>
      <c r="M11" s="133"/>
      <c r="N11" s="133"/>
      <c r="O11" s="132"/>
      <c r="P11" s="434"/>
      <c r="Q11" s="434"/>
      <c r="R11" s="434"/>
      <c r="S11" s="434"/>
      <c r="T11" s="434"/>
      <c r="U11" s="415"/>
      <c r="V11" s="415"/>
      <c r="W11" s="415"/>
      <c r="X11" s="416"/>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8"/>
      <c r="B12" s="421" t="s">
        <v>22</v>
      </c>
      <c r="C12" s="422"/>
      <c r="D12" s="423"/>
      <c r="E12" s="443"/>
      <c r="F12" s="444"/>
      <c r="G12" s="444"/>
      <c r="H12" s="444"/>
      <c r="I12" s="444"/>
      <c r="J12" s="444"/>
      <c r="K12" s="444"/>
      <c r="L12" s="444"/>
      <c r="M12" s="444"/>
      <c r="N12" s="445"/>
      <c r="O12" s="59"/>
      <c r="P12" s="59"/>
      <c r="Q12" s="59"/>
      <c r="R12" s="59"/>
      <c r="S12" s="50"/>
      <c r="T12" s="50"/>
      <c r="U12" s="50"/>
      <c r="V12" s="59"/>
      <c r="W12" s="59"/>
      <c r="X12" s="60"/>
      <c r="AB12" s="10" t="s">
        <v>15</v>
      </c>
      <c r="AC12" s="4" t="s">
        <v>16</v>
      </c>
      <c r="AX12" s="1">
        <v>1</v>
      </c>
    </row>
    <row r="13" spans="1:50" ht="31.2" customHeight="1" thickBot="1">
      <c r="A13" s="48"/>
      <c r="B13" s="400" t="s">
        <v>259</v>
      </c>
      <c r="C13" s="401"/>
      <c r="D13" s="401"/>
      <c r="E13" s="446" t="s">
        <v>190</v>
      </c>
      <c r="F13" s="447"/>
      <c r="G13" s="447"/>
      <c r="H13" s="447"/>
      <c r="I13" s="448"/>
      <c r="J13" s="448"/>
      <c r="K13" s="448"/>
      <c r="L13" s="448"/>
      <c r="M13" s="448"/>
      <c r="N13" s="449"/>
      <c r="O13" s="59"/>
      <c r="P13" s="59"/>
      <c r="Q13" s="59"/>
      <c r="R13" s="59"/>
      <c r="S13" s="50"/>
      <c r="T13" s="50"/>
      <c r="U13" s="50"/>
      <c r="V13" s="59"/>
      <c r="W13" s="59"/>
      <c r="X13" s="60"/>
      <c r="AB13" s="10"/>
      <c r="AC13" s="4"/>
    </row>
    <row r="14" spans="1:50" ht="15.75" customHeight="1" thickBot="1">
      <c r="A14" s="48"/>
      <c r="B14" s="30" t="s">
        <v>257</v>
      </c>
      <c r="C14" s="26"/>
      <c r="D14" s="31"/>
      <c r="E14" s="450"/>
      <c r="F14" s="451"/>
      <c r="G14" s="451"/>
      <c r="H14" s="452"/>
      <c r="I14" s="219"/>
      <c r="J14" s="220"/>
      <c r="K14" s="220"/>
      <c r="L14" s="220"/>
      <c r="M14" s="220"/>
      <c r="N14" s="220"/>
      <c r="O14" s="59"/>
      <c r="P14" s="59"/>
      <c r="Q14" s="59"/>
      <c r="R14" s="59"/>
      <c r="S14" s="50"/>
      <c r="T14" s="50"/>
      <c r="U14" s="50"/>
      <c r="V14" s="59"/>
      <c r="W14" s="59"/>
      <c r="X14" s="60"/>
      <c r="AB14" s="10"/>
      <c r="AC14" s="4"/>
    </row>
    <row r="15" spans="1:50" ht="15.75" customHeight="1" thickBot="1">
      <c r="A15" s="48"/>
      <c r="B15" s="30" t="s">
        <v>258</v>
      </c>
      <c r="C15" s="26"/>
      <c r="D15" s="31"/>
      <c r="E15" s="450"/>
      <c r="F15" s="451"/>
      <c r="G15" s="451"/>
      <c r="H15" s="452"/>
      <c r="I15" s="217"/>
      <c r="J15" s="76"/>
      <c r="K15" s="76"/>
      <c r="L15" s="76"/>
      <c r="M15" s="76"/>
      <c r="N15" s="76"/>
      <c r="O15" s="59"/>
      <c r="P15" s="59"/>
      <c r="Q15" s="59"/>
      <c r="R15" s="59"/>
      <c r="S15" s="59"/>
      <c r="T15" s="59"/>
      <c r="U15" s="59"/>
      <c r="V15" s="59"/>
      <c r="W15" s="59"/>
      <c r="X15" s="60"/>
      <c r="AB15" s="13" t="s">
        <v>17</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53" t="s">
        <v>113</v>
      </c>
      <c r="C17" s="419"/>
      <c r="D17" s="419"/>
      <c r="E17" s="419"/>
      <c r="F17" s="419"/>
      <c r="G17" s="419"/>
      <c r="H17" s="419"/>
      <c r="I17" s="419"/>
      <c r="J17" s="419"/>
      <c r="K17" s="419"/>
      <c r="L17" s="419"/>
      <c r="M17" s="419"/>
      <c r="N17" s="419"/>
      <c r="O17" s="419"/>
      <c r="P17" s="419"/>
      <c r="Q17" s="419"/>
      <c r="R17" s="419"/>
      <c r="S17" s="419"/>
      <c r="T17" s="419"/>
      <c r="U17" s="419"/>
      <c r="V17" s="419"/>
      <c r="W17" s="419"/>
      <c r="X17" s="215"/>
    </row>
    <row r="18" spans="2:24" ht="15" customHeight="1" thickBot="1">
      <c r="B18" s="454" t="s">
        <v>147</v>
      </c>
      <c r="C18" s="455"/>
      <c r="D18" s="455"/>
      <c r="E18" s="455"/>
      <c r="F18" s="455"/>
      <c r="G18" s="22"/>
      <c r="H18" s="42"/>
      <c r="I18" s="42"/>
      <c r="J18" s="100"/>
      <c r="K18" s="456"/>
      <c r="L18" s="457"/>
      <c r="M18" s="458"/>
      <c r="N18" s="90"/>
      <c r="O18" s="90"/>
      <c r="P18" s="90"/>
      <c r="Q18" s="90"/>
      <c r="R18" s="90"/>
      <c r="S18" s="90"/>
      <c r="T18" s="90"/>
      <c r="U18" s="90"/>
      <c r="V18" s="90"/>
      <c r="W18" s="90"/>
      <c r="X18" s="96"/>
    </row>
    <row r="19" spans="2:24" ht="15" customHeight="1" thickBot="1">
      <c r="B19" s="454" t="s">
        <v>146</v>
      </c>
      <c r="C19" s="455"/>
      <c r="D19" s="455"/>
      <c r="E19" s="455"/>
      <c r="F19" s="455"/>
      <c r="G19" s="42"/>
      <c r="H19" s="42"/>
      <c r="I19" s="42"/>
      <c r="J19" s="101" t="s">
        <v>115</v>
      </c>
      <c r="K19" s="459"/>
      <c r="L19" s="460"/>
      <c r="M19" s="461"/>
      <c r="N19" s="90"/>
      <c r="O19" s="90"/>
      <c r="P19" s="90"/>
      <c r="Q19" s="90"/>
      <c r="R19" s="90"/>
      <c r="S19" s="90"/>
      <c r="T19" s="90"/>
      <c r="U19" s="90"/>
      <c r="V19" s="90"/>
      <c r="W19" s="90"/>
      <c r="X19" s="97"/>
    </row>
    <row r="20" spans="2:24" ht="31.95" customHeight="1" thickBot="1">
      <c r="B20" s="435" t="s">
        <v>172</v>
      </c>
      <c r="C20" s="436"/>
      <c r="D20" s="436"/>
      <c r="E20" s="436"/>
      <c r="F20" s="436"/>
      <c r="G20" s="436"/>
      <c r="H20" s="436"/>
      <c r="I20" s="436"/>
      <c r="J20" s="80" t="s">
        <v>25</v>
      </c>
      <c r="K20" s="437"/>
      <c r="L20" s="438"/>
      <c r="M20" s="439"/>
      <c r="N20" s="103"/>
      <c r="O20" s="440" t="s">
        <v>174</v>
      </c>
      <c r="P20" s="441"/>
      <c r="Q20" s="441"/>
      <c r="R20" s="441"/>
      <c r="S20" s="441"/>
      <c r="T20" s="441"/>
      <c r="U20" s="441"/>
      <c r="V20" s="441"/>
      <c r="W20" s="442"/>
      <c r="X20" s="98"/>
    </row>
    <row r="21" spans="2:24" ht="31.95" customHeight="1" thickBot="1">
      <c r="B21" s="462" t="s">
        <v>173</v>
      </c>
      <c r="C21" s="463"/>
      <c r="D21" s="463"/>
      <c r="E21" s="463"/>
      <c r="F21" s="463"/>
      <c r="G21" s="463"/>
      <c r="H21" s="463"/>
      <c r="I21" s="463"/>
      <c r="J21" s="80" t="s">
        <v>26</v>
      </c>
      <c r="K21" s="437"/>
      <c r="L21" s="438"/>
      <c r="M21" s="439"/>
      <c r="N21" s="16"/>
      <c r="O21" s="16"/>
      <c r="P21" s="16"/>
      <c r="Q21" s="16"/>
      <c r="R21" s="16"/>
      <c r="S21" s="16"/>
      <c r="T21" s="16"/>
      <c r="U21" s="16"/>
      <c r="V21" s="16"/>
      <c r="W21" s="16"/>
      <c r="X21" s="98"/>
    </row>
    <row r="22" spans="2:24" ht="15" customHeight="1" thickBot="1">
      <c r="B22" s="435" t="s">
        <v>148</v>
      </c>
      <c r="C22" s="436"/>
      <c r="D22" s="436"/>
      <c r="E22" s="436"/>
      <c r="F22" s="436"/>
      <c r="G22" s="436"/>
      <c r="H22" s="42"/>
      <c r="I22" s="42"/>
      <c r="J22" s="102"/>
      <c r="K22" s="464"/>
      <c r="L22" s="465"/>
      <c r="M22" s="466"/>
      <c r="N22" s="16"/>
      <c r="O22" s="16"/>
      <c r="P22" s="16"/>
      <c r="Q22" s="16"/>
      <c r="R22" s="16"/>
      <c r="S22" s="16"/>
      <c r="T22" s="16"/>
      <c r="U22" s="16"/>
      <c r="V22" s="16"/>
      <c r="W22" s="16"/>
      <c r="X22" s="98"/>
    </row>
    <row r="23" spans="2:24" ht="15" customHeight="1" thickBot="1">
      <c r="B23" s="467" t="s">
        <v>149</v>
      </c>
      <c r="C23" s="468"/>
      <c r="D23" s="468"/>
      <c r="E23" s="468"/>
      <c r="F23" s="468"/>
      <c r="G23" s="468"/>
      <c r="H23" s="42"/>
      <c r="I23" s="42"/>
      <c r="J23" s="80"/>
      <c r="K23" s="464"/>
      <c r="L23" s="465"/>
      <c r="M23" s="466"/>
      <c r="N23" s="16"/>
      <c r="O23" s="16"/>
      <c r="P23" s="16"/>
      <c r="Q23" s="16"/>
      <c r="R23" s="16"/>
      <c r="S23" s="16"/>
      <c r="T23" s="16"/>
      <c r="U23" s="16"/>
      <c r="V23" s="16"/>
      <c r="W23" s="16"/>
      <c r="X23" s="98"/>
    </row>
    <row r="24" spans="2:24" ht="15" customHeight="1" thickBot="1">
      <c r="B24" s="467" t="s">
        <v>150</v>
      </c>
      <c r="C24" s="468"/>
      <c r="D24" s="468"/>
      <c r="E24" s="468"/>
      <c r="F24" s="468"/>
      <c r="G24" s="468"/>
      <c r="H24" s="42"/>
      <c r="I24" s="42"/>
      <c r="J24" s="192" t="s">
        <v>116</v>
      </c>
      <c r="K24" s="478">
        <f>K22*K23/100</f>
        <v>0</v>
      </c>
      <c r="L24" s="479"/>
      <c r="M24" s="480"/>
      <c r="N24" s="16" t="s">
        <v>154</v>
      </c>
      <c r="O24" s="16"/>
      <c r="P24" s="1"/>
      <c r="Q24" s="16"/>
      <c r="R24" s="16"/>
      <c r="S24" s="16"/>
      <c r="T24" s="16"/>
      <c r="U24" s="16"/>
      <c r="V24" s="16"/>
      <c r="W24" s="16"/>
      <c r="X24" s="98"/>
    </row>
    <row r="25" spans="2:24" ht="15" customHeight="1" thickBot="1">
      <c r="B25" s="462" t="s">
        <v>151</v>
      </c>
      <c r="C25" s="463"/>
      <c r="D25" s="463"/>
      <c r="E25" s="463"/>
      <c r="F25" s="463"/>
      <c r="G25" s="463"/>
      <c r="H25" s="42"/>
      <c r="I25" s="42"/>
      <c r="J25" s="80" t="s">
        <v>117</v>
      </c>
      <c r="K25" s="464"/>
      <c r="L25" s="465"/>
      <c r="M25" s="466"/>
      <c r="N25" s="16"/>
      <c r="O25" s="16"/>
      <c r="P25" s="1"/>
      <c r="Q25" s="16"/>
      <c r="R25" s="16"/>
      <c r="S25" s="16"/>
      <c r="T25" s="16"/>
      <c r="U25" s="16"/>
      <c r="V25" s="16"/>
      <c r="W25" s="16"/>
      <c r="X25" s="98"/>
    </row>
    <row r="26" spans="2:24" ht="15" customHeight="1">
      <c r="B26" s="462" t="s">
        <v>152</v>
      </c>
      <c r="C26" s="463"/>
      <c r="D26" s="463"/>
      <c r="E26" s="463"/>
      <c r="F26" s="463"/>
      <c r="G26" s="42"/>
      <c r="H26" s="42"/>
      <c r="I26" s="42"/>
      <c r="J26" s="192" t="s">
        <v>118</v>
      </c>
      <c r="K26" s="481">
        <f>K20+K21+K24+K25</f>
        <v>0</v>
      </c>
      <c r="L26" s="482"/>
      <c r="M26" s="483"/>
      <c r="N26" s="16"/>
      <c r="O26" s="16"/>
      <c r="P26" s="1"/>
      <c r="Q26" s="16"/>
      <c r="R26" s="16"/>
      <c r="S26" s="16"/>
      <c r="T26" s="16"/>
      <c r="U26" s="16"/>
      <c r="V26" s="16"/>
      <c r="W26" s="16"/>
      <c r="X26" s="98"/>
    </row>
    <row r="27" spans="2:24" ht="15" customHeight="1">
      <c r="B27" s="462" t="s">
        <v>153</v>
      </c>
      <c r="C27" s="463"/>
      <c r="D27" s="463"/>
      <c r="E27" s="463"/>
      <c r="F27" s="463"/>
      <c r="G27" s="42"/>
      <c r="H27" s="42"/>
      <c r="I27" s="42"/>
      <c r="J27" s="192"/>
      <c r="K27" s="469" t="e">
        <f>ROUNDDOWN(K26/K19*100,0)</f>
        <v>#DIV/0!</v>
      </c>
      <c r="L27" s="470"/>
      <c r="M27" s="471"/>
      <c r="N27" s="33" t="s">
        <v>245</v>
      </c>
      <c r="O27" s="33"/>
      <c r="P27" s="104"/>
      <c r="Q27" s="33"/>
      <c r="R27" s="33"/>
      <c r="S27" s="33"/>
      <c r="T27" s="33"/>
      <c r="U27" s="33"/>
      <c r="V27" s="33"/>
      <c r="W27" s="33"/>
      <c r="X27" s="99"/>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72" t="s">
        <v>246</v>
      </c>
      <c r="C29" s="473"/>
      <c r="D29" s="473"/>
      <c r="E29" s="473"/>
      <c r="F29" s="473"/>
      <c r="G29" s="473"/>
      <c r="H29" s="473"/>
      <c r="I29" s="473"/>
      <c r="J29" s="473"/>
      <c r="K29" s="473"/>
      <c r="L29" s="473"/>
      <c r="M29" s="473"/>
      <c r="N29" s="473"/>
      <c r="O29" s="473"/>
      <c r="P29" s="473"/>
      <c r="Q29" s="473"/>
      <c r="R29" s="473"/>
      <c r="S29" s="473"/>
      <c r="T29" s="473"/>
      <c r="U29" s="473"/>
      <c r="V29" s="473"/>
      <c r="W29" s="473"/>
      <c r="X29" s="474"/>
    </row>
    <row r="30" spans="2:24" ht="58.95" customHeight="1">
      <c r="B30" s="475"/>
      <c r="C30" s="476"/>
      <c r="D30" s="476"/>
      <c r="E30" s="476"/>
      <c r="F30" s="476"/>
      <c r="G30" s="476"/>
      <c r="H30" s="476"/>
      <c r="I30" s="476"/>
      <c r="J30" s="476"/>
      <c r="K30" s="476"/>
      <c r="L30" s="476"/>
      <c r="M30" s="476"/>
      <c r="N30" s="476"/>
      <c r="O30" s="476"/>
      <c r="P30" s="476"/>
      <c r="Q30" s="476"/>
      <c r="R30" s="476"/>
      <c r="S30" s="476"/>
      <c r="T30" s="476"/>
      <c r="U30" s="476"/>
      <c r="V30" s="476"/>
      <c r="W30" s="476"/>
      <c r="X30" s="477"/>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iQLEm7obAXSlK/CWz3KV8i0yb/DXIa2Gt68ZDwDwbTZUrm+4pN1x2bbV87/CpWsq3AqMdDWy91aj4fyJL597og==" saltValue="dTOG7/tpJbQceq/EbkNEnQ==" spinCount="100000" sheet="1" formatRows="0"/>
  <dataConsolidate/>
  <mergeCells count="42">
    <mergeCell ref="B27:F27"/>
    <mergeCell ref="K27:M27"/>
    <mergeCell ref="B29:X29"/>
    <mergeCell ref="B30:X30"/>
    <mergeCell ref="B24:G24"/>
    <mergeCell ref="K24:M24"/>
    <mergeCell ref="B25:G25"/>
    <mergeCell ref="K25:M25"/>
    <mergeCell ref="B26:F26"/>
    <mergeCell ref="K26:M26"/>
    <mergeCell ref="B21:I21"/>
    <mergeCell ref="K21:M21"/>
    <mergeCell ref="B22:G22"/>
    <mergeCell ref="K22:M22"/>
    <mergeCell ref="B23:G23"/>
    <mergeCell ref="K23:M23"/>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U11:X11"/>
    <mergeCell ref="B2:X2"/>
    <mergeCell ref="B3:D3"/>
    <mergeCell ref="E3:N3"/>
    <mergeCell ref="B4:D4"/>
    <mergeCell ref="E4:N4"/>
    <mergeCell ref="E5:H5"/>
    <mergeCell ref="E6:H6"/>
    <mergeCell ref="E7:H7"/>
    <mergeCell ref="E8:H8"/>
    <mergeCell ref="E9:H9"/>
    <mergeCell ref="P11:T11"/>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tabSelected="1" view="pageBreakPreview" topLeftCell="A16" zoomScaleNormal="70" zoomScaleSheetLayoutView="100" workbookViewId="0">
      <selection activeCell="K30" sqref="K30:M30"/>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59765625" style="9" customWidth="1"/>
    <col min="26" max="26" width="0.59765625" style="1" customWidth="1"/>
    <col min="27" max="27" width="1.09765625" style="5" hidden="1" customWidth="1"/>
    <col min="28" max="28" width="11" style="1" hidden="1" customWidth="1"/>
    <col min="29" max="29" width="2.0976562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2.0976562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49" hidden="1" customWidth="1"/>
    <col min="47" max="47" width="7.19921875" style="17" hidden="1" customWidth="1"/>
    <col min="48" max="48" width="10.59765625" style="150"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hidden="1" customWidth="1"/>
    <col min="70" max="86" width="3.59765625" style="1" hidden="1" customWidth="1"/>
    <col min="87" max="87" width="8.59765625" style="1" hidden="1" customWidth="1"/>
    <col min="88" max="16384" width="8.59765625" style="1"/>
  </cols>
  <sheetData>
    <row r="1" spans="1:87" ht="27.6" customHeight="1" thickBot="1">
      <c r="A1" s="66" t="s">
        <v>256</v>
      </c>
      <c r="B1" s="11"/>
      <c r="C1" s="11"/>
      <c r="D1" s="11"/>
      <c r="E1" s="1"/>
      <c r="F1" s="1"/>
      <c r="G1" s="1"/>
      <c r="H1" s="1"/>
      <c r="I1" s="1"/>
      <c r="J1" s="1"/>
      <c r="K1" s="1"/>
      <c r="L1" s="1"/>
      <c r="M1" s="1"/>
      <c r="N1" s="1"/>
      <c r="O1" s="1"/>
      <c r="P1" s="11"/>
      <c r="Q1" s="1"/>
      <c r="R1" s="1"/>
      <c r="S1" s="1"/>
      <c r="T1" s="21"/>
      <c r="U1" s="21"/>
      <c r="V1" s="21"/>
      <c r="W1" s="21"/>
      <c r="X1" s="21"/>
      <c r="Y1" s="4"/>
      <c r="AB1" s="141" t="s">
        <v>28</v>
      </c>
      <c r="AD1" s="142"/>
      <c r="AE1" s="142"/>
      <c r="AF1" s="142"/>
      <c r="AG1" s="142"/>
      <c r="AH1" s="142"/>
      <c r="AI1" s="142"/>
      <c r="AJ1" s="142"/>
      <c r="AK1" s="143"/>
      <c r="AL1" s="142"/>
      <c r="AM1" s="142"/>
      <c r="AN1" s="142"/>
      <c r="AO1" s="142"/>
      <c r="AP1" s="143"/>
      <c r="AQ1" s="142" t="s">
        <v>29</v>
      </c>
      <c r="AR1" s="142"/>
      <c r="AS1" s="144"/>
      <c r="AT1" s="143"/>
      <c r="AU1" s="142"/>
      <c r="AV1" s="142"/>
      <c r="AW1" s="142"/>
      <c r="AX1" s="142"/>
      <c r="AY1" s="142"/>
      <c r="AZ1" s="142"/>
      <c r="BA1" s="142"/>
      <c r="BB1" s="142"/>
      <c r="BC1" s="142"/>
      <c r="BD1" s="142"/>
      <c r="BE1" s="142"/>
      <c r="BF1" s="142"/>
      <c r="BG1" s="142"/>
      <c r="BH1" s="145" t="s">
        <v>30</v>
      </c>
      <c r="CI1" s="1">
        <v>1</v>
      </c>
    </row>
    <row r="2" spans="1:87" ht="15.75" customHeight="1" thickBot="1">
      <c r="B2" s="531" t="s">
        <v>83</v>
      </c>
      <c r="C2" s="532"/>
      <c r="D2" s="532"/>
      <c r="E2" s="533"/>
      <c r="F2" s="533"/>
      <c r="G2" s="533"/>
      <c r="H2" s="533"/>
      <c r="I2" s="533"/>
      <c r="J2" s="533"/>
      <c r="K2" s="533"/>
      <c r="L2" s="533"/>
      <c r="M2" s="533"/>
      <c r="N2" s="533"/>
      <c r="O2" s="532"/>
      <c r="P2" s="532"/>
      <c r="Q2" s="532"/>
      <c r="R2" s="532"/>
      <c r="S2" s="532"/>
      <c r="T2" s="532"/>
      <c r="U2" s="532"/>
      <c r="V2" s="532"/>
      <c r="W2" s="532"/>
      <c r="X2" s="534"/>
      <c r="Y2" s="105"/>
      <c r="AB2" s="146"/>
      <c r="AC2" s="147"/>
      <c r="AO2" s="148"/>
      <c r="AP2" s="17">
        <f>IF($S$2=AO2,0,0)</f>
        <v>0</v>
      </c>
      <c r="AQ2" s="1">
        <v>0</v>
      </c>
      <c r="AS2" s="1" t="s">
        <v>31</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8"/>
      <c r="B3" s="30" t="s">
        <v>22</v>
      </c>
      <c r="C3" s="26"/>
      <c r="D3" s="31"/>
      <c r="E3" s="424"/>
      <c r="F3" s="425"/>
      <c r="G3" s="425"/>
      <c r="H3" s="425"/>
      <c r="I3" s="425"/>
      <c r="J3" s="425"/>
      <c r="K3" s="425"/>
      <c r="L3" s="425"/>
      <c r="M3" s="425"/>
      <c r="N3" s="425"/>
      <c r="O3" s="426"/>
      <c r="P3" s="56"/>
      <c r="Q3" s="56"/>
      <c r="R3" s="56"/>
      <c r="S3" s="56"/>
      <c r="T3" s="56"/>
      <c r="U3" s="56"/>
      <c r="V3" s="56"/>
      <c r="W3" s="56"/>
      <c r="X3" s="56"/>
      <c r="Y3" s="106"/>
      <c r="AG3" s="17"/>
      <c r="AH3" s="1" t="s">
        <v>29</v>
      </c>
      <c r="AO3" s="151" t="s">
        <v>32</v>
      </c>
      <c r="AP3" s="17">
        <f>IF($S$2=AO3,1,0)</f>
        <v>0</v>
      </c>
      <c r="AQ3" s="1">
        <v>1</v>
      </c>
      <c r="AR3" s="17"/>
      <c r="AS3" s="1" t="s">
        <v>33</v>
      </c>
      <c r="BB3" s="12"/>
      <c r="BK3" s="1"/>
      <c r="BM3" s="13" t="s">
        <v>15</v>
      </c>
      <c r="BN3" s="14" t="s">
        <v>16</v>
      </c>
      <c r="BO3" s="13"/>
      <c r="BP3" s="13"/>
      <c r="BQ3" s="13"/>
    </row>
    <row r="4" spans="1:87" ht="13.95" customHeight="1" thickBot="1">
      <c r="B4" s="37" t="s">
        <v>75</v>
      </c>
      <c r="C4" s="21"/>
      <c r="D4" s="38"/>
      <c r="E4" s="526"/>
      <c r="F4" s="527"/>
      <c r="G4" s="527"/>
      <c r="H4" s="527"/>
      <c r="I4" s="527"/>
      <c r="J4" s="527"/>
      <c r="K4" s="527"/>
      <c r="L4" s="527"/>
      <c r="M4" s="527"/>
      <c r="N4" s="527"/>
      <c r="O4" s="528"/>
      <c r="P4" s="61"/>
      <c r="Q4" s="59"/>
      <c r="R4" s="59"/>
      <c r="S4" s="59"/>
      <c r="T4" s="59"/>
      <c r="U4" s="59"/>
      <c r="V4" s="59"/>
      <c r="W4" s="59"/>
      <c r="X4" s="59"/>
      <c r="Y4" s="106"/>
      <c r="AD4" s="1" t="s">
        <v>29</v>
      </c>
      <c r="AF4" s="152"/>
      <c r="AG4" s="17">
        <v>0</v>
      </c>
      <c r="AH4" s="1">
        <v>0</v>
      </c>
      <c r="AL4" s="1" t="s">
        <v>29</v>
      </c>
      <c r="AO4" s="153" t="s">
        <v>34</v>
      </c>
      <c r="AP4" s="17">
        <f>IF($S$2=AO4,2,0)</f>
        <v>0</v>
      </c>
      <c r="AQ4" s="1">
        <v>2</v>
      </c>
      <c r="BB4" s="12"/>
      <c r="BM4" s="13" t="s">
        <v>18</v>
      </c>
      <c r="BN4" s="14" t="s">
        <v>19</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27</v>
      </c>
      <c r="B5" s="522" t="s">
        <v>176</v>
      </c>
      <c r="C5" s="523"/>
      <c r="D5" s="523"/>
      <c r="E5" s="535" t="s">
        <v>190</v>
      </c>
      <c r="F5" s="535"/>
      <c r="G5" s="535"/>
      <c r="H5" s="535"/>
      <c r="I5" s="536"/>
      <c r="J5" s="536"/>
      <c r="K5" s="536"/>
      <c r="L5" s="536"/>
      <c r="M5" s="536"/>
      <c r="N5" s="536"/>
      <c r="O5" s="536"/>
      <c r="P5" s="56"/>
      <c r="Q5" s="56"/>
      <c r="R5" s="56"/>
      <c r="S5" s="56"/>
      <c r="T5" s="56"/>
      <c r="U5" s="56"/>
      <c r="V5" s="56"/>
      <c r="W5" s="56"/>
      <c r="X5" s="56"/>
      <c r="Y5" s="106"/>
      <c r="AB5" s="148" t="s">
        <v>35</v>
      </c>
      <c r="AC5" s="17" t="e">
        <f>IF(#REF!=AB5,1,0)</f>
        <v>#REF!</v>
      </c>
      <c r="AD5" s="1">
        <v>1</v>
      </c>
      <c r="AF5" s="154" t="s">
        <v>36</v>
      </c>
      <c r="AG5" s="17">
        <f>IF(V5=AF5,1,0)</f>
        <v>0</v>
      </c>
      <c r="AH5" s="1">
        <v>1</v>
      </c>
      <c r="AJ5" s="148"/>
      <c r="AK5" s="17">
        <v>0</v>
      </c>
      <c r="AL5" s="1">
        <v>0</v>
      </c>
      <c r="AO5" s="153" t="s">
        <v>37</v>
      </c>
      <c r="AP5" s="17">
        <f>IF($S$2=AO5,3,0)</f>
        <v>0</v>
      </c>
      <c r="AQ5" s="1">
        <v>3</v>
      </c>
      <c r="AR5" s="149"/>
      <c r="BA5" s="1">
        <f>C5</f>
        <v>0</v>
      </c>
      <c r="BM5" s="13" t="s">
        <v>21</v>
      </c>
      <c r="BN5" s="14"/>
      <c r="BO5" s="13"/>
      <c r="BP5" s="13"/>
      <c r="BQ5" s="13"/>
      <c r="BR5" s="10"/>
      <c r="BS5" s="10"/>
      <c r="BT5" s="10"/>
      <c r="BU5" s="12"/>
      <c r="BV5" s="12"/>
      <c r="BW5" s="12"/>
      <c r="BX5" s="12"/>
      <c r="BY5" s="12"/>
      <c r="BZ5" s="12"/>
      <c r="CA5" s="12"/>
      <c r="CB5" s="12"/>
      <c r="CC5" s="12"/>
      <c r="CD5" s="12"/>
      <c r="CE5" s="12"/>
      <c r="CF5" s="12"/>
    </row>
    <row r="6" spans="1:87" ht="13.95" customHeight="1" thickBot="1">
      <c r="B6" s="20" t="s">
        <v>76</v>
      </c>
      <c r="C6" s="29"/>
      <c r="D6" s="29"/>
      <c r="E6" s="506"/>
      <c r="F6" s="507"/>
      <c r="G6" s="507"/>
      <c r="H6" s="529"/>
      <c r="I6" s="530"/>
      <c r="J6" s="375"/>
      <c r="K6" s="226"/>
      <c r="L6" s="226"/>
      <c r="M6" s="226"/>
      <c r="N6" s="226"/>
      <c r="O6" s="227"/>
      <c r="P6" s="227"/>
      <c r="Q6" s="227"/>
      <c r="R6" s="537"/>
      <c r="S6" s="537"/>
      <c r="T6" s="228"/>
      <c r="U6" s="229"/>
      <c r="V6" s="229"/>
      <c r="W6" s="229"/>
      <c r="X6" s="230"/>
      <c r="Y6" s="32"/>
      <c r="AB6" s="155" t="s">
        <v>38</v>
      </c>
      <c r="AC6" s="17" t="e">
        <f>IF(#REF!=AB6,2,0)</f>
        <v>#REF!</v>
      </c>
      <c r="AD6" s="1">
        <v>2</v>
      </c>
      <c r="AF6" s="154" t="s">
        <v>39</v>
      </c>
      <c r="AG6" s="17">
        <f>IF(V5=AF6,2,0)</f>
        <v>0</v>
      </c>
      <c r="AH6" s="1">
        <v>2</v>
      </c>
      <c r="AJ6" s="153" t="s">
        <v>18</v>
      </c>
      <c r="AK6" s="17">
        <f>IF($E$6=AJ6,1,0)</f>
        <v>0</v>
      </c>
      <c r="AL6" s="1">
        <v>1</v>
      </c>
      <c r="AO6" s="153" t="s">
        <v>40</v>
      </c>
      <c r="AP6" s="17">
        <f>IF($S$2=AO6,4,0)</f>
        <v>0</v>
      </c>
      <c r="AQ6" s="1">
        <v>4</v>
      </c>
      <c r="AT6" s="156" t="s">
        <v>41</v>
      </c>
      <c r="AU6" s="157">
        <f>F7</f>
        <v>0</v>
      </c>
      <c r="AV6" s="158" t="s">
        <v>42</v>
      </c>
      <c r="BA6" s="1" t="s">
        <v>43</v>
      </c>
      <c r="BM6" s="13" t="s">
        <v>17</v>
      </c>
      <c r="BN6" s="14"/>
      <c r="BO6" s="13"/>
      <c r="BP6" s="13"/>
      <c r="BQ6" s="13"/>
      <c r="BR6" s="10"/>
      <c r="BS6" s="10"/>
      <c r="BT6" s="10"/>
      <c r="BU6" s="12"/>
      <c r="BV6" s="12"/>
      <c r="BW6" s="12"/>
      <c r="BX6" s="12"/>
      <c r="BY6" s="12"/>
      <c r="BZ6" s="12"/>
      <c r="CA6" s="12"/>
      <c r="CB6" s="12"/>
      <c r="CC6" s="12"/>
      <c r="CD6" s="12"/>
      <c r="CE6" s="12"/>
      <c r="CF6" s="12"/>
    </row>
    <row r="7" spans="1:87" ht="13.95" customHeight="1" thickBot="1">
      <c r="A7" s="48"/>
      <c r="B7" s="20" t="s">
        <v>77</v>
      </c>
      <c r="C7" s="29"/>
      <c r="D7" s="29"/>
      <c r="E7" s="513"/>
      <c r="F7" s="514"/>
      <c r="G7" s="514"/>
      <c r="H7" s="515"/>
      <c r="I7" s="518"/>
      <c r="J7" s="519"/>
      <c r="K7" s="51"/>
      <c r="L7" s="51"/>
      <c r="M7" s="51"/>
      <c r="N7" s="51"/>
      <c r="O7" s="52"/>
      <c r="P7" s="52"/>
      <c r="Q7" s="52"/>
      <c r="R7" s="520"/>
      <c r="S7" s="520"/>
      <c r="T7" s="53"/>
      <c r="U7" s="16"/>
      <c r="V7" s="16"/>
      <c r="W7" s="16"/>
      <c r="X7" s="40"/>
      <c r="Y7" s="32"/>
      <c r="AB7" s="159" t="s">
        <v>44</v>
      </c>
      <c r="AC7" s="17" t="e">
        <f>IF(#REF!=AB7,4,0)</f>
        <v>#REF!</v>
      </c>
      <c r="AD7" s="1">
        <v>4</v>
      </c>
      <c r="AF7" s="160" t="s">
        <v>45</v>
      </c>
      <c r="AG7" s="17">
        <f>IF(V5=AF7,3,0)</f>
        <v>0</v>
      </c>
      <c r="AH7" s="1">
        <v>3</v>
      </c>
      <c r="AJ7" s="161" t="s">
        <v>19</v>
      </c>
      <c r="AK7" s="17">
        <f>IF($E$6=AJ7,2,0)</f>
        <v>0</v>
      </c>
      <c r="AL7" s="1">
        <v>2</v>
      </c>
      <c r="AO7" s="153" t="s">
        <v>46</v>
      </c>
      <c r="AP7" s="17">
        <f>IF($S$2=AO7,5,0)</f>
        <v>0</v>
      </c>
      <c r="AQ7" s="1">
        <v>5</v>
      </c>
      <c r="AS7" s="149"/>
      <c r="BA7" s="162" t="s">
        <v>36</v>
      </c>
      <c r="BB7" s="163" t="e">
        <f>IF(SUM(#REF!)=0,1,0)</f>
        <v>#REF!</v>
      </c>
      <c r="BM7" s="13" t="s">
        <v>17</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247</v>
      </c>
      <c r="C8" s="29"/>
      <c r="D8" s="29"/>
      <c r="E8" s="431"/>
      <c r="F8" s="432"/>
      <c r="G8" s="432"/>
      <c r="H8" s="433"/>
      <c r="I8" s="231"/>
      <c r="J8" s="43"/>
      <c r="K8" s="51"/>
      <c r="L8" s="51"/>
      <c r="M8" s="51"/>
      <c r="N8" s="51"/>
      <c r="O8" s="52"/>
      <c r="P8" s="52"/>
      <c r="Q8" s="52"/>
      <c r="R8" s="63"/>
      <c r="S8" s="63"/>
      <c r="T8" s="53"/>
      <c r="U8" s="16"/>
      <c r="V8" s="16"/>
      <c r="W8" s="16"/>
      <c r="X8" s="40"/>
      <c r="Y8" s="32"/>
      <c r="AO8" s="153" t="s">
        <v>48</v>
      </c>
      <c r="AP8" s="17">
        <f>IF($S$2=AO8,8,0)</f>
        <v>0</v>
      </c>
      <c r="AQ8" s="1">
        <v>8</v>
      </c>
      <c r="AS8" s="149"/>
      <c r="BA8" s="164" t="s">
        <v>49</v>
      </c>
      <c r="BB8" s="164">
        <f>V5</f>
        <v>0</v>
      </c>
      <c r="BM8" s="13" t="s">
        <v>17</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248</v>
      </c>
      <c r="C9" s="26"/>
      <c r="D9" s="26"/>
      <c r="E9" s="431"/>
      <c r="F9" s="432"/>
      <c r="G9" s="432"/>
      <c r="H9" s="433"/>
      <c r="I9" s="231"/>
      <c r="J9" s="43"/>
      <c r="K9" s="51"/>
      <c r="L9" s="51"/>
      <c r="M9" s="51"/>
      <c r="N9" s="51"/>
      <c r="O9" s="52"/>
      <c r="P9" s="52"/>
      <c r="Q9" s="52"/>
      <c r="R9" s="63"/>
      <c r="S9" s="63"/>
      <c r="T9" s="53"/>
      <c r="U9" s="16"/>
      <c r="V9" s="16"/>
      <c r="W9" s="16"/>
      <c r="X9" s="40"/>
      <c r="Y9" s="32"/>
      <c r="BM9" s="13" t="s">
        <v>17</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249</v>
      </c>
      <c r="C10" s="29"/>
      <c r="D10" s="29"/>
      <c r="E10" s="431"/>
      <c r="F10" s="432"/>
      <c r="G10" s="432"/>
      <c r="H10" s="433"/>
      <c r="I10" s="231"/>
      <c r="J10" s="43"/>
      <c r="K10" s="51"/>
      <c r="L10" s="51"/>
      <c r="M10" s="51"/>
      <c r="N10" s="51"/>
      <c r="O10" s="52"/>
      <c r="P10" s="52"/>
      <c r="Q10" s="52"/>
      <c r="R10" s="63"/>
      <c r="S10" s="63"/>
      <c r="T10" s="51"/>
      <c r="U10" s="16"/>
      <c r="V10" s="16"/>
      <c r="W10" s="16"/>
      <c r="X10" s="40"/>
      <c r="Y10" s="32"/>
      <c r="AF10" s="152"/>
      <c r="AG10" s="17">
        <v>0</v>
      </c>
      <c r="AH10" s="1">
        <v>0</v>
      </c>
      <c r="BM10" s="13" t="s">
        <v>17</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191</v>
      </c>
      <c r="C11" s="26"/>
      <c r="D11" s="31"/>
      <c r="E11" s="431"/>
      <c r="F11" s="432"/>
      <c r="G11" s="432"/>
      <c r="H11" s="433"/>
      <c r="I11" s="232"/>
      <c r="J11" s="76"/>
      <c r="K11" s="54"/>
      <c r="L11" s="54"/>
      <c r="M11" s="54"/>
      <c r="N11" s="54"/>
      <c r="O11" s="55"/>
      <c r="P11" s="55"/>
      <c r="Q11" s="55"/>
      <c r="R11" s="56"/>
      <c r="S11" s="56"/>
      <c r="T11" s="57"/>
      <c r="U11" s="33"/>
      <c r="V11" s="33"/>
      <c r="W11" s="33"/>
      <c r="X11" s="39"/>
      <c r="Y11" s="32"/>
      <c r="AB11" s="148" t="s">
        <v>35</v>
      </c>
      <c r="AC11" s="17">
        <f>IF(Q11=AB11,1,0)</f>
        <v>0</v>
      </c>
      <c r="AD11" s="1">
        <v>1</v>
      </c>
      <c r="AF11" s="154" t="s">
        <v>36</v>
      </c>
      <c r="AG11" s="17">
        <f>IF(V11=AF11,1,0)</f>
        <v>0</v>
      </c>
      <c r="AH11" s="1">
        <v>1</v>
      </c>
      <c r="BA11" s="1">
        <f>C11</f>
        <v>0</v>
      </c>
      <c r="BM11" s="13" t="s">
        <v>17</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65">
        <f>C12</f>
        <v>0</v>
      </c>
      <c r="AU12" s="166" t="str">
        <f>IF(F12="〇",1,"")</f>
        <v/>
      </c>
      <c r="AV12" s="167" t="s">
        <v>50</v>
      </c>
      <c r="BA12" s="168" t="s">
        <v>45</v>
      </c>
      <c r="BB12" s="169">
        <f>IF(F16="",IF(AND(AU14&gt;=1,AU15&gt;=15),1,0),IF(#REF!=4,1,0))</f>
        <v>0</v>
      </c>
      <c r="BM12" s="13"/>
      <c r="BN12" s="13"/>
      <c r="BO12" s="13"/>
      <c r="BP12" s="13"/>
      <c r="BQ12" s="13"/>
    </row>
    <row r="13" spans="1:87" ht="15.75" customHeight="1" thickBot="1">
      <c r="B13" s="134" t="s">
        <v>84</v>
      </c>
      <c r="C13" s="135"/>
      <c r="D13" s="135"/>
      <c r="E13" s="136"/>
      <c r="F13" s="136"/>
      <c r="G13" s="136"/>
      <c r="H13" s="136"/>
      <c r="I13" s="136"/>
      <c r="J13" s="136"/>
      <c r="K13" s="136"/>
      <c r="L13" s="136"/>
      <c r="M13" s="136"/>
      <c r="N13" s="136"/>
      <c r="O13" s="136"/>
      <c r="P13" s="135"/>
      <c r="Q13" s="521"/>
      <c r="R13" s="521"/>
      <c r="S13" s="521"/>
      <c r="T13" s="521"/>
      <c r="U13" s="521"/>
      <c r="V13" s="135"/>
      <c r="W13" s="135"/>
      <c r="X13" s="135"/>
      <c r="Y13" s="105"/>
      <c r="AT13" s="165">
        <f>C13</f>
        <v>0</v>
      </c>
      <c r="AU13" s="166" t="str">
        <f>IF(F13="〇",1,"")</f>
        <v/>
      </c>
      <c r="AV13" s="167" t="s">
        <v>50</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8"/>
      <c r="B14" s="421" t="s">
        <v>22</v>
      </c>
      <c r="C14" s="422"/>
      <c r="D14" s="423"/>
      <c r="E14" s="424"/>
      <c r="F14" s="425"/>
      <c r="G14" s="425"/>
      <c r="H14" s="425"/>
      <c r="I14" s="425"/>
      <c r="J14" s="425"/>
      <c r="K14" s="425"/>
      <c r="L14" s="425"/>
      <c r="M14" s="425"/>
      <c r="N14" s="425"/>
      <c r="O14" s="426"/>
      <c r="P14" s="56"/>
      <c r="Q14" s="56"/>
      <c r="R14" s="56"/>
      <c r="S14" s="56"/>
      <c r="T14" s="56"/>
      <c r="U14" s="56"/>
      <c r="V14" s="56"/>
      <c r="W14" s="56"/>
      <c r="X14" s="56"/>
      <c r="Y14" s="106"/>
      <c r="AT14" s="165" t="s">
        <v>51</v>
      </c>
      <c r="AU14" s="17">
        <f>SUM(AU12:AU13)</f>
        <v>0</v>
      </c>
      <c r="AV14" s="167" t="s">
        <v>52</v>
      </c>
      <c r="BK14" s="1"/>
      <c r="BM14" s="13" t="s">
        <v>15</v>
      </c>
      <c r="BN14" s="14" t="s">
        <v>16</v>
      </c>
      <c r="BO14" s="13"/>
      <c r="BP14" s="13"/>
      <c r="BQ14" s="13"/>
    </row>
    <row r="15" spans="1:87" ht="13.95" customHeight="1" thickBot="1">
      <c r="B15" s="30" t="s">
        <v>78</v>
      </c>
      <c r="C15" s="26"/>
      <c r="D15" s="31"/>
      <c r="E15" s="526"/>
      <c r="F15" s="527"/>
      <c r="G15" s="527"/>
      <c r="H15" s="527"/>
      <c r="I15" s="527"/>
      <c r="J15" s="527"/>
      <c r="K15" s="527"/>
      <c r="L15" s="527"/>
      <c r="M15" s="527"/>
      <c r="N15" s="527"/>
      <c r="O15" s="528"/>
      <c r="P15" s="61"/>
      <c r="Q15" s="59"/>
      <c r="R15" s="59"/>
      <c r="S15" s="59"/>
      <c r="T15" s="59"/>
      <c r="U15" s="59"/>
      <c r="V15" s="59"/>
      <c r="W15" s="59"/>
      <c r="X15" s="59"/>
      <c r="Y15" s="106"/>
      <c r="AT15" s="165">
        <f>C14</f>
        <v>0</v>
      </c>
      <c r="AU15" s="170">
        <f>F14</f>
        <v>0</v>
      </c>
      <c r="BM15" s="13" t="s">
        <v>18</v>
      </c>
      <c r="BN15" s="14" t="s">
        <v>19</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27</v>
      </c>
      <c r="B16" s="522" t="s">
        <v>79</v>
      </c>
      <c r="C16" s="523"/>
      <c r="D16" s="523"/>
      <c r="E16" s="524" t="s">
        <v>190</v>
      </c>
      <c r="F16" s="524"/>
      <c r="G16" s="524"/>
      <c r="H16" s="524"/>
      <c r="I16" s="525"/>
      <c r="J16" s="525"/>
      <c r="K16" s="525"/>
      <c r="L16" s="525"/>
      <c r="M16" s="525"/>
      <c r="N16" s="525"/>
      <c r="O16" s="525"/>
      <c r="P16" s="56"/>
      <c r="Q16" s="56"/>
      <c r="R16" s="56"/>
      <c r="S16" s="56"/>
      <c r="T16" s="56"/>
      <c r="U16" s="56"/>
      <c r="V16" s="56"/>
      <c r="W16" s="56"/>
      <c r="X16" s="56"/>
      <c r="Y16" s="106"/>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80</v>
      </c>
      <c r="C17" s="26"/>
      <c r="D17" s="31"/>
      <c r="E17" s="506"/>
      <c r="F17" s="507"/>
      <c r="G17" s="508"/>
      <c r="H17" s="509"/>
      <c r="I17" s="510"/>
      <c r="J17" s="511"/>
      <c r="K17" s="54"/>
      <c r="L17" s="54"/>
      <c r="M17" s="54"/>
      <c r="N17" s="54"/>
      <c r="O17" s="55"/>
      <c r="P17" s="55"/>
      <c r="Q17" s="55"/>
      <c r="R17" s="512"/>
      <c r="S17" s="512"/>
      <c r="T17" s="57"/>
      <c r="U17" s="57"/>
      <c r="V17" s="57"/>
      <c r="W17" s="57"/>
      <c r="X17" s="57"/>
      <c r="Y17" s="107"/>
      <c r="AT17" s="165">
        <f t="shared" ref="AT17:AT18" si="0">C17</f>
        <v>0</v>
      </c>
      <c r="AU17" s="17">
        <f>IF(F16="",0,IF(Q17&lt;50,0,IF(Q17&lt;80,1,2)))</f>
        <v>0</v>
      </c>
      <c r="AV17" s="167"/>
      <c r="BM17" s="13" t="s">
        <v>17</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81</v>
      </c>
      <c r="C18" s="26"/>
      <c r="D18" s="31"/>
      <c r="E18" s="513"/>
      <c r="F18" s="514"/>
      <c r="G18" s="514"/>
      <c r="H18" s="515"/>
      <c r="I18" s="516"/>
      <c r="J18" s="455"/>
      <c r="K18" s="124"/>
      <c r="L18" s="124"/>
      <c r="M18" s="124"/>
      <c r="N18" s="124"/>
      <c r="O18" s="125"/>
      <c r="P18" s="125"/>
      <c r="Q18" s="125"/>
      <c r="R18" s="517"/>
      <c r="S18" s="517"/>
      <c r="T18" s="126"/>
      <c r="U18" s="126"/>
      <c r="V18" s="126"/>
      <c r="W18" s="126"/>
      <c r="X18" s="53"/>
      <c r="Y18" s="107"/>
      <c r="AG18" s="17"/>
      <c r="AT18" s="165">
        <f t="shared" si="0"/>
        <v>0</v>
      </c>
      <c r="AU18" s="17">
        <f>IF(F16="",0,IF(Q18&lt;50,0,IF(Q18&lt;80,1,2)))</f>
        <v>0</v>
      </c>
      <c r="AV18" s="167"/>
      <c r="BM18" s="13" t="s">
        <v>17</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47</v>
      </c>
      <c r="AC19" s="17" t="e">
        <f>SUM(#REF!)</f>
        <v>#REF!</v>
      </c>
      <c r="AF19" s="1" t="s">
        <v>47</v>
      </c>
      <c r="AG19" s="17" t="e">
        <f>IF(SUM(#REF!)=0,"",(SUM(#REF!)))</f>
        <v>#REF!</v>
      </c>
      <c r="AJ19" s="1" t="s">
        <v>47</v>
      </c>
      <c r="AK19" s="17" t="e">
        <f>IF(SUM(#REF!)=0,"",(SUM(#REF!)))</f>
        <v>#REF!</v>
      </c>
      <c r="BA19" s="171" t="s">
        <v>39</v>
      </c>
      <c r="BB19" s="48" t="e">
        <f>IF(#REF!="",0,IF(AND(#REF!&gt;=20,#REF!&lt;#REF!),1,0))</f>
        <v>#REF!</v>
      </c>
      <c r="BE19" s="172" t="s">
        <v>54</v>
      </c>
      <c r="BF19" s="173" t="e">
        <f>#REF!</f>
        <v>#REF!</v>
      </c>
    </row>
    <row r="20" spans="2:87" ht="13.95" customHeight="1" thickBot="1">
      <c r="B20" s="541" t="s">
        <v>113</v>
      </c>
      <c r="C20" s="533"/>
      <c r="D20" s="533"/>
      <c r="E20" s="533"/>
      <c r="F20" s="533"/>
      <c r="G20" s="533"/>
      <c r="H20" s="533"/>
      <c r="I20" s="533"/>
      <c r="J20" s="533"/>
      <c r="K20" s="533"/>
      <c r="L20" s="533"/>
      <c r="M20" s="533"/>
      <c r="N20" s="533"/>
      <c r="O20" s="533"/>
      <c r="P20" s="533"/>
      <c r="Q20" s="533"/>
      <c r="R20" s="533"/>
      <c r="S20" s="533"/>
      <c r="T20" s="533"/>
      <c r="U20" s="533"/>
      <c r="V20" s="533"/>
      <c r="W20" s="533"/>
      <c r="X20" s="216"/>
      <c r="Y20" s="1"/>
      <c r="AJ20" s="153"/>
      <c r="BE20" s="172"/>
      <c r="BF20" s="173"/>
    </row>
    <row r="21" spans="2:87" ht="13.95" customHeight="1" thickBot="1">
      <c r="B21" s="454" t="s">
        <v>147</v>
      </c>
      <c r="C21" s="455"/>
      <c r="D21" s="455"/>
      <c r="E21" s="455"/>
      <c r="F21" s="455"/>
      <c r="G21" s="22"/>
      <c r="H21" s="36"/>
      <c r="I21" s="36"/>
      <c r="J21" s="108"/>
      <c r="K21" s="538"/>
      <c r="L21" s="539"/>
      <c r="M21" s="540"/>
      <c r="N21" s="90"/>
      <c r="O21" s="90"/>
      <c r="P21" s="90"/>
      <c r="Q21" s="90"/>
      <c r="R21" s="90"/>
      <c r="S21" s="90"/>
      <c r="T21" s="90"/>
      <c r="U21" s="90"/>
      <c r="V21" s="90"/>
      <c r="W21" s="90"/>
      <c r="X21" s="96"/>
      <c r="Y21" s="1"/>
      <c r="AJ21" s="153"/>
      <c r="BE21" s="172"/>
      <c r="BF21" s="173"/>
    </row>
    <row r="22" spans="2:87" ht="13.95" customHeight="1" thickBot="1">
      <c r="B22" s="454" t="s">
        <v>146</v>
      </c>
      <c r="C22" s="455"/>
      <c r="D22" s="455"/>
      <c r="E22" s="455"/>
      <c r="F22" s="455"/>
      <c r="G22" s="36"/>
      <c r="H22" s="36"/>
      <c r="I22" s="36"/>
      <c r="J22" s="101" t="s">
        <v>115</v>
      </c>
      <c r="K22" s="437"/>
      <c r="L22" s="438"/>
      <c r="M22" s="439"/>
      <c r="N22" s="90"/>
      <c r="O22" s="90"/>
      <c r="P22" s="90"/>
      <c r="Q22" s="90"/>
      <c r="R22" s="90"/>
      <c r="S22" s="90"/>
      <c r="T22" s="90"/>
      <c r="U22" s="90"/>
      <c r="V22" s="90"/>
      <c r="W22" s="90"/>
      <c r="X22" s="97"/>
      <c r="Y22" s="1"/>
      <c r="AJ22" s="153"/>
      <c r="BE22" s="172"/>
      <c r="BF22" s="173"/>
    </row>
    <row r="23" spans="2:87" ht="28.2" customHeight="1" thickBot="1">
      <c r="B23" s="490" t="s">
        <v>175</v>
      </c>
      <c r="C23" s="491"/>
      <c r="D23" s="491"/>
      <c r="E23" s="491"/>
      <c r="F23" s="491"/>
      <c r="G23" s="491"/>
      <c r="H23" s="491"/>
      <c r="I23" s="491"/>
      <c r="J23" s="80" t="s">
        <v>25</v>
      </c>
      <c r="K23" s="437"/>
      <c r="L23" s="438"/>
      <c r="M23" s="439"/>
      <c r="N23" s="103"/>
      <c r="O23" s="440" t="s">
        <v>174</v>
      </c>
      <c r="P23" s="441"/>
      <c r="Q23" s="441"/>
      <c r="R23" s="441"/>
      <c r="S23" s="441"/>
      <c r="T23" s="441"/>
      <c r="U23" s="441"/>
      <c r="V23" s="441"/>
      <c r="W23" s="442"/>
      <c r="X23" s="98"/>
      <c r="Y23" s="1"/>
      <c r="AJ23" s="153"/>
      <c r="BE23" s="172"/>
      <c r="BF23" s="173"/>
    </row>
    <row r="24" spans="2:87" ht="28.2" customHeight="1" thickBot="1">
      <c r="B24" s="490" t="s">
        <v>173</v>
      </c>
      <c r="C24" s="491"/>
      <c r="D24" s="491"/>
      <c r="E24" s="491"/>
      <c r="F24" s="491"/>
      <c r="G24" s="491"/>
      <c r="H24" s="491"/>
      <c r="I24" s="491"/>
      <c r="J24" s="80" t="s">
        <v>26</v>
      </c>
      <c r="K24" s="437"/>
      <c r="L24" s="438"/>
      <c r="M24" s="439"/>
      <c r="N24" s="4"/>
      <c r="O24" s="4"/>
      <c r="P24" s="4"/>
      <c r="Q24" s="4"/>
      <c r="R24" s="4"/>
      <c r="S24" s="4"/>
      <c r="T24" s="4"/>
      <c r="U24" s="4"/>
      <c r="V24" s="4"/>
      <c r="W24" s="4"/>
      <c r="X24" s="98"/>
      <c r="Y24" s="1"/>
      <c r="AJ24" s="153"/>
      <c r="BE24" s="172"/>
      <c r="BF24" s="173"/>
    </row>
    <row r="25" spans="2:87" ht="13.95" customHeight="1" thickBot="1">
      <c r="B25" s="490" t="s">
        <v>148</v>
      </c>
      <c r="C25" s="491"/>
      <c r="D25" s="491"/>
      <c r="E25" s="491"/>
      <c r="F25" s="491"/>
      <c r="G25" s="491"/>
      <c r="H25" s="36"/>
      <c r="I25" s="36"/>
      <c r="J25" s="102"/>
      <c r="K25" s="492"/>
      <c r="L25" s="493"/>
      <c r="M25" s="494"/>
      <c r="N25" s="4"/>
      <c r="O25" s="4"/>
      <c r="P25" s="4"/>
      <c r="Q25" s="4"/>
      <c r="R25" s="4"/>
      <c r="S25" s="4"/>
      <c r="T25" s="4"/>
      <c r="U25" s="4"/>
      <c r="V25" s="4"/>
      <c r="W25" s="4"/>
      <c r="X25" s="98"/>
      <c r="Y25" s="1"/>
      <c r="AJ25" s="153"/>
      <c r="BE25" s="172"/>
      <c r="BF25" s="173"/>
    </row>
    <row r="26" spans="2:87" ht="13.95" customHeight="1" thickBot="1">
      <c r="B26" s="498" t="s">
        <v>149</v>
      </c>
      <c r="C26" s="499"/>
      <c r="D26" s="499"/>
      <c r="E26" s="499"/>
      <c r="F26" s="499"/>
      <c r="G26" s="499"/>
      <c r="H26" s="36"/>
      <c r="I26" s="36"/>
      <c r="J26" s="80"/>
      <c r="K26" s="492"/>
      <c r="L26" s="493"/>
      <c r="M26" s="494"/>
      <c r="N26" s="4"/>
      <c r="O26" s="4"/>
      <c r="P26" s="4"/>
      <c r="Q26" s="4"/>
      <c r="R26" s="4"/>
      <c r="S26" s="4"/>
      <c r="T26" s="4"/>
      <c r="U26" s="4"/>
      <c r="V26" s="4"/>
      <c r="W26" s="4"/>
      <c r="X26" s="98"/>
      <c r="Y26" s="1"/>
      <c r="AJ26" s="153"/>
      <c r="BE26" s="172"/>
      <c r="BF26" s="173"/>
    </row>
    <row r="27" spans="2:87" ht="13.95" customHeight="1" thickBot="1">
      <c r="B27" s="498" t="s">
        <v>150</v>
      </c>
      <c r="C27" s="499"/>
      <c r="D27" s="499"/>
      <c r="E27" s="499"/>
      <c r="F27" s="499"/>
      <c r="G27" s="499"/>
      <c r="H27" s="36"/>
      <c r="I27" s="36"/>
      <c r="J27" s="192" t="s">
        <v>116</v>
      </c>
      <c r="K27" s="500">
        <f>K25*K26/100</f>
        <v>0</v>
      </c>
      <c r="L27" s="501"/>
      <c r="M27" s="502"/>
      <c r="N27" s="4" t="s">
        <v>154</v>
      </c>
      <c r="O27" s="4"/>
      <c r="P27" s="11"/>
      <c r="Q27" s="4"/>
      <c r="R27" s="4"/>
      <c r="S27" s="4"/>
      <c r="T27" s="4"/>
      <c r="U27" s="4"/>
      <c r="V27" s="4"/>
      <c r="W27" s="4"/>
      <c r="X27" s="98"/>
      <c r="Y27" s="1"/>
      <c r="AJ27" s="153" t="s">
        <v>56</v>
      </c>
      <c r="AK27" s="17" t="e">
        <f>IF(#REF!=AJ27,2,0)</f>
        <v>#REF!</v>
      </c>
      <c r="AL27" s="1">
        <v>2</v>
      </c>
      <c r="BE27" s="172" t="s">
        <v>57</v>
      </c>
      <c r="BF27" s="173" t="e">
        <f>#REF!</f>
        <v>#REF!</v>
      </c>
    </row>
    <row r="28" spans="2:87" ht="13.95" customHeight="1" thickBot="1">
      <c r="B28" s="490" t="s">
        <v>151</v>
      </c>
      <c r="C28" s="491"/>
      <c r="D28" s="491"/>
      <c r="E28" s="491"/>
      <c r="F28" s="491"/>
      <c r="G28" s="491"/>
      <c r="H28" s="36"/>
      <c r="I28" s="36"/>
      <c r="J28" s="80" t="s">
        <v>117</v>
      </c>
      <c r="K28" s="492"/>
      <c r="L28" s="493"/>
      <c r="M28" s="494"/>
      <c r="N28" s="4"/>
      <c r="O28" s="4"/>
      <c r="P28" s="11"/>
      <c r="Q28" s="4"/>
      <c r="R28" s="4"/>
      <c r="S28" s="4"/>
      <c r="T28" s="4"/>
      <c r="U28" s="4"/>
      <c r="V28" s="4"/>
      <c r="W28" s="4"/>
      <c r="X28" s="98"/>
      <c r="Y28" s="1"/>
      <c r="AJ28" s="153" t="s">
        <v>58</v>
      </c>
      <c r="AK28" s="17" t="e">
        <f>IF(#REF!=AJ28,3,0)</f>
        <v>#REF!</v>
      </c>
      <c r="AL28" s="1">
        <v>3</v>
      </c>
      <c r="BE28" s="172" t="s">
        <v>59</v>
      </c>
      <c r="BF28" s="173" t="e">
        <f>#REF!</f>
        <v>#REF!</v>
      </c>
    </row>
    <row r="29" spans="2:87" ht="13.95" customHeight="1" thickBot="1">
      <c r="B29" s="490" t="s">
        <v>152</v>
      </c>
      <c r="C29" s="491"/>
      <c r="D29" s="491"/>
      <c r="E29" s="491"/>
      <c r="F29" s="491"/>
      <c r="G29" s="36"/>
      <c r="H29" s="36"/>
      <c r="I29" s="36"/>
      <c r="J29" s="192" t="s">
        <v>118</v>
      </c>
      <c r="K29" s="503">
        <f>K20+K21+K24+K25</f>
        <v>0</v>
      </c>
      <c r="L29" s="504"/>
      <c r="M29" s="505"/>
      <c r="N29" s="4"/>
      <c r="O29" s="4"/>
      <c r="P29" s="11"/>
      <c r="Q29" s="4"/>
      <c r="R29" s="4"/>
      <c r="S29" s="4"/>
      <c r="T29" s="4"/>
      <c r="U29" s="4"/>
      <c r="V29" s="4"/>
      <c r="W29" s="4"/>
      <c r="X29" s="98"/>
      <c r="AJ29" s="161" t="s">
        <v>60</v>
      </c>
      <c r="AK29" s="17" t="e">
        <f>IF(#REF!=AJ29,4,0)</f>
        <v>#REF!</v>
      </c>
      <c r="AL29" s="1">
        <v>4</v>
      </c>
      <c r="BE29" s="172" t="s">
        <v>61</v>
      </c>
      <c r="BF29" s="174" t="e">
        <f>#REF!</f>
        <v>#REF!</v>
      </c>
    </row>
    <row r="30" spans="2:87" ht="13.95" customHeight="1">
      <c r="B30" s="490" t="s">
        <v>153</v>
      </c>
      <c r="C30" s="491"/>
      <c r="D30" s="491"/>
      <c r="E30" s="491"/>
      <c r="F30" s="491"/>
      <c r="G30" s="36"/>
      <c r="H30" s="36"/>
      <c r="I30" s="36"/>
      <c r="J30" s="192"/>
      <c r="K30" s="495" t="e">
        <f>ROUNDDOWN(K29/K22*100,0)</f>
        <v>#DIV/0!</v>
      </c>
      <c r="L30" s="496"/>
      <c r="M30" s="497"/>
      <c r="N30" s="21" t="s">
        <v>245</v>
      </c>
      <c r="O30" s="21"/>
      <c r="P30" s="109"/>
      <c r="Q30" s="21"/>
      <c r="R30" s="21"/>
      <c r="S30" s="21"/>
      <c r="T30" s="21"/>
      <c r="U30" s="21"/>
      <c r="V30" s="21"/>
      <c r="W30" s="21"/>
      <c r="X30" s="99"/>
      <c r="AJ30" s="1" t="s">
        <v>47</v>
      </c>
      <c r="AK30" s="17" t="e">
        <f>IF(SUM(AK20:AK29)=0,"",(SUM(AK20:AK29)))</f>
        <v>#REF!</v>
      </c>
      <c r="BE30" s="172" t="s">
        <v>62</v>
      </c>
      <c r="BF30" s="173" t="e">
        <f>#REF!</f>
        <v>#REF!</v>
      </c>
    </row>
    <row r="31" spans="2:87" ht="18.600000000000001" thickBot="1">
      <c r="AT31" s="165">
        <f>C31</f>
        <v>0</v>
      </c>
      <c r="AU31" s="166" t="str">
        <f>IF(F31="〇",1,"")</f>
        <v/>
      </c>
      <c r="AV31" s="167" t="s">
        <v>50</v>
      </c>
      <c r="BE31" s="175" t="s">
        <v>55</v>
      </c>
      <c r="BF31" s="176" t="e">
        <f>SUM(BF20:BF30)</f>
        <v>#REF!</v>
      </c>
    </row>
    <row r="32" spans="2:87" ht="14.4" customHeight="1" thickTop="1" thickBot="1">
      <c r="B32" s="484" t="s">
        <v>246</v>
      </c>
      <c r="C32" s="485"/>
      <c r="D32" s="485"/>
      <c r="E32" s="485"/>
      <c r="F32" s="485"/>
      <c r="G32" s="485"/>
      <c r="H32" s="485"/>
      <c r="I32" s="485"/>
      <c r="J32" s="485"/>
      <c r="K32" s="485"/>
      <c r="L32" s="485"/>
      <c r="M32" s="485"/>
      <c r="N32" s="485"/>
      <c r="O32" s="485"/>
      <c r="P32" s="485"/>
      <c r="Q32" s="485"/>
      <c r="R32" s="485"/>
      <c r="S32" s="485"/>
      <c r="T32" s="485"/>
      <c r="U32" s="485"/>
      <c r="V32" s="485"/>
      <c r="W32" s="485"/>
      <c r="X32" s="486"/>
      <c r="AT32" s="165">
        <f t="shared" ref="AT32:AT49" si="1">C32</f>
        <v>0</v>
      </c>
      <c r="AU32" s="166" t="str">
        <f t="shared" ref="AU32:AU49" si="2">IF(F32="〇",1,"")</f>
        <v/>
      </c>
      <c r="AV32" s="167" t="s">
        <v>50</v>
      </c>
      <c r="BE32" s="177" t="s">
        <v>53</v>
      </c>
      <c r="BF32" s="178" t="e">
        <f>#REF!+BF31</f>
        <v>#REF!</v>
      </c>
    </row>
    <row r="33" spans="2:48" ht="57" customHeight="1">
      <c r="B33" s="475"/>
      <c r="C33" s="476"/>
      <c r="D33" s="476"/>
      <c r="E33" s="476"/>
      <c r="F33" s="476"/>
      <c r="G33" s="476"/>
      <c r="H33" s="476"/>
      <c r="I33" s="476"/>
      <c r="J33" s="476"/>
      <c r="K33" s="476"/>
      <c r="L33" s="476"/>
      <c r="M33" s="476"/>
      <c r="N33" s="476"/>
      <c r="O33" s="476"/>
      <c r="P33" s="476"/>
      <c r="Q33" s="476"/>
      <c r="R33" s="476"/>
      <c r="S33" s="476"/>
      <c r="T33" s="476"/>
      <c r="U33" s="476"/>
      <c r="V33" s="476"/>
      <c r="W33" s="476"/>
      <c r="X33" s="477"/>
      <c r="AJ33" s="148"/>
      <c r="AT33" s="165">
        <f t="shared" si="1"/>
        <v>0</v>
      </c>
      <c r="AU33" s="166" t="str">
        <f t="shared" si="2"/>
        <v/>
      </c>
      <c r="AV33" s="167" t="s">
        <v>50</v>
      </c>
    </row>
    <row r="34" spans="2:48">
      <c r="AT34" s="165">
        <f t="shared" si="1"/>
        <v>0</v>
      </c>
      <c r="AU34" s="166" t="str">
        <f t="shared" si="2"/>
        <v/>
      </c>
      <c r="AV34" s="167" t="s">
        <v>50</v>
      </c>
    </row>
    <row r="35" spans="2:48">
      <c r="AT35" s="165">
        <f t="shared" si="1"/>
        <v>0</v>
      </c>
      <c r="AU35" s="166" t="str">
        <f t="shared" si="2"/>
        <v/>
      </c>
      <c r="AV35" s="167" t="s">
        <v>50</v>
      </c>
    </row>
    <row r="36" spans="2:48">
      <c r="AT36" s="165">
        <f t="shared" si="1"/>
        <v>0</v>
      </c>
      <c r="AU36" s="166" t="str">
        <f t="shared" si="2"/>
        <v/>
      </c>
      <c r="AV36" s="167" t="s">
        <v>50</v>
      </c>
    </row>
    <row r="37" spans="2:48">
      <c r="AT37" s="165">
        <f t="shared" si="1"/>
        <v>0</v>
      </c>
      <c r="AU37" s="166" t="str">
        <f t="shared" si="2"/>
        <v/>
      </c>
      <c r="AV37" s="167" t="s">
        <v>50</v>
      </c>
    </row>
    <row r="38" spans="2:48">
      <c r="AT38" s="165">
        <f t="shared" si="1"/>
        <v>0</v>
      </c>
      <c r="AU38" s="166" t="str">
        <f t="shared" si="2"/>
        <v/>
      </c>
      <c r="AV38" s="167" t="s">
        <v>50</v>
      </c>
    </row>
    <row r="39" spans="2:48">
      <c r="AT39" s="165">
        <f t="shared" si="1"/>
        <v>0</v>
      </c>
      <c r="AU39" s="166" t="str">
        <f t="shared" si="2"/>
        <v/>
      </c>
      <c r="AV39" s="167" t="s">
        <v>50</v>
      </c>
    </row>
    <row r="40" spans="2:48">
      <c r="AT40" s="165">
        <f t="shared" si="1"/>
        <v>0</v>
      </c>
      <c r="AU40" s="166" t="str">
        <f t="shared" si="2"/>
        <v/>
      </c>
      <c r="AV40" s="167" t="s">
        <v>50</v>
      </c>
    </row>
    <row r="41" spans="2:48">
      <c r="AT41" s="165">
        <f t="shared" si="1"/>
        <v>0</v>
      </c>
      <c r="AU41" s="166" t="str">
        <f t="shared" si="2"/>
        <v/>
      </c>
      <c r="AV41" s="167" t="s">
        <v>50</v>
      </c>
    </row>
    <row r="42" spans="2:48">
      <c r="AT42" s="165">
        <f t="shared" si="1"/>
        <v>0</v>
      </c>
      <c r="AU42" s="166" t="str">
        <f t="shared" si="2"/>
        <v/>
      </c>
      <c r="AV42" s="167" t="s">
        <v>50</v>
      </c>
    </row>
    <row r="43" spans="2:48">
      <c r="AO43" s="167"/>
      <c r="AP43" s="179"/>
      <c r="AQ43" s="167"/>
      <c r="AR43" s="167"/>
      <c r="AS43" s="167"/>
      <c r="AT43" s="165">
        <f t="shared" si="1"/>
        <v>0</v>
      </c>
      <c r="AU43" s="166" t="str">
        <f t="shared" si="2"/>
        <v/>
      </c>
      <c r="AV43" s="167" t="s">
        <v>50</v>
      </c>
    </row>
    <row r="44" spans="2:48">
      <c r="AT44" s="165">
        <f t="shared" si="1"/>
        <v>0</v>
      </c>
      <c r="AU44" s="166" t="str">
        <f t="shared" si="2"/>
        <v/>
      </c>
      <c r="AV44" s="167" t="s">
        <v>50</v>
      </c>
    </row>
    <row r="45" spans="2:48">
      <c r="AT45" s="165">
        <f t="shared" si="1"/>
        <v>0</v>
      </c>
      <c r="AU45" s="166" t="str">
        <f t="shared" si="2"/>
        <v/>
      </c>
      <c r="AV45" s="167" t="s">
        <v>50</v>
      </c>
    </row>
    <row r="46" spans="2:48">
      <c r="AT46" s="165">
        <f t="shared" si="1"/>
        <v>0</v>
      </c>
      <c r="AU46" s="166" t="str">
        <f t="shared" si="2"/>
        <v/>
      </c>
      <c r="AV46" s="167" t="s">
        <v>50</v>
      </c>
    </row>
    <row r="47" spans="2:48">
      <c r="AT47" s="165">
        <f t="shared" si="1"/>
        <v>0</v>
      </c>
      <c r="AU47" s="166" t="str">
        <f t="shared" si="2"/>
        <v/>
      </c>
      <c r="AV47" s="167" t="s">
        <v>50</v>
      </c>
    </row>
    <row r="48" spans="2:48">
      <c r="AT48" s="165">
        <f t="shared" si="1"/>
        <v>0</v>
      </c>
      <c r="AU48" s="166" t="str">
        <f t="shared" si="2"/>
        <v/>
      </c>
      <c r="AV48" s="167" t="s">
        <v>50</v>
      </c>
    </row>
    <row r="49" spans="26:61">
      <c r="AT49" s="165">
        <f t="shared" si="1"/>
        <v>0</v>
      </c>
      <c r="AU49" s="166" t="str">
        <f t="shared" si="2"/>
        <v/>
      </c>
      <c r="AV49" s="167" t="s">
        <v>50</v>
      </c>
    </row>
    <row r="51" spans="26:61">
      <c r="AT51" s="165">
        <f>C51</f>
        <v>0</v>
      </c>
      <c r="AU51" s="166" t="str">
        <f t="shared" ref="AU51" si="3">IF(F51="〇",1,"")</f>
        <v/>
      </c>
      <c r="AV51" s="167" t="s">
        <v>50</v>
      </c>
    </row>
    <row r="52" spans="26:61" ht="18.600000000000001" thickBot="1">
      <c r="AT52" s="165"/>
      <c r="AU52" s="150"/>
      <c r="AV52" s="167"/>
    </row>
    <row r="53" spans="26:61">
      <c r="AA53" s="1"/>
      <c r="AB53" s="148" t="s">
        <v>35</v>
      </c>
      <c r="AC53" s="17">
        <f>IF(AA57=AB53,1,0)</f>
        <v>1</v>
      </c>
      <c r="AD53" s="1">
        <v>1</v>
      </c>
      <c r="AF53" s="154" t="s">
        <v>36</v>
      </c>
      <c r="AG53" s="17">
        <f>IF(V53=AF53,1,0)</f>
        <v>0</v>
      </c>
      <c r="AH53" s="1">
        <v>1</v>
      </c>
      <c r="AJ53" s="148" t="s">
        <v>63</v>
      </c>
      <c r="AK53" s="16"/>
      <c r="AL53" s="16"/>
      <c r="AM53" s="16"/>
      <c r="AP53" s="1"/>
      <c r="AT53" s="1"/>
      <c r="AU53" s="1"/>
      <c r="AV53" s="1"/>
      <c r="BA53" s="1">
        <f>C53</f>
        <v>0</v>
      </c>
    </row>
    <row r="54" spans="26:61" ht="18.600000000000001" thickBot="1">
      <c r="AA54" s="1"/>
      <c r="AB54" s="155" t="s">
        <v>38</v>
      </c>
      <c r="AC54" s="17">
        <f>IF(AA57=AB54,2,0)</f>
        <v>0</v>
      </c>
      <c r="AD54" s="1">
        <v>2</v>
      </c>
      <c r="AF54" s="154" t="s">
        <v>39</v>
      </c>
      <c r="AG54" s="17">
        <f>IF(V53=AF54,2,0)</f>
        <v>0</v>
      </c>
      <c r="AH54" s="1">
        <v>2</v>
      </c>
      <c r="AJ54" s="159" t="s">
        <v>64</v>
      </c>
      <c r="AK54" s="1"/>
      <c r="AO54" s="23"/>
      <c r="AP54" s="23"/>
      <c r="AQ54" s="149"/>
      <c r="AR54" s="149"/>
      <c r="AS54" s="149"/>
      <c r="AU54" s="1"/>
      <c r="AV54" s="149"/>
      <c r="AX54" s="150"/>
      <c r="BA54" s="1" t="s">
        <v>43</v>
      </c>
    </row>
    <row r="55" spans="26:61" ht="18.600000000000001" thickBot="1">
      <c r="AA55" s="1"/>
      <c r="AB55" s="159" t="s">
        <v>44</v>
      </c>
      <c r="AC55" s="17">
        <f>IF(AA57=AB55,4,0)</f>
        <v>0</v>
      </c>
      <c r="AD55" s="1">
        <v>4</v>
      </c>
      <c r="AF55" s="160" t="s">
        <v>45</v>
      </c>
      <c r="AG55" s="17">
        <f>IF(V53=AF55,3,0)</f>
        <v>0</v>
      </c>
      <c r="AH55" s="1">
        <v>3</v>
      </c>
      <c r="AK55" s="16"/>
      <c r="AL55" s="16"/>
      <c r="AM55" s="16"/>
      <c r="AO55" s="23"/>
      <c r="AP55" s="23"/>
      <c r="AQ55" s="149"/>
      <c r="AR55" s="149"/>
      <c r="AS55" s="149"/>
      <c r="AU55" s="1"/>
      <c r="AV55" s="149"/>
      <c r="AX55" s="150"/>
      <c r="BA55" s="162" t="s">
        <v>36</v>
      </c>
      <c r="BB55" s="163">
        <f>IF(SUM(BB56:BB57)=0,1,0)</f>
        <v>1</v>
      </c>
    </row>
    <row r="56" spans="26:61" ht="18.600000000000001" thickBot="1">
      <c r="AA56" s="1"/>
      <c r="AB56" s="1" t="s">
        <v>47</v>
      </c>
      <c r="AC56" s="17">
        <f>SUM(AC53:AC55)</f>
        <v>1</v>
      </c>
      <c r="AF56" s="1" t="s">
        <v>47</v>
      </c>
      <c r="AG56" s="17" t="e">
        <f>IF(SUM(AG12:AG55)=0,"",(SUM(AG12:AG55)))</f>
        <v>#REF!</v>
      </c>
      <c r="AK56" s="16"/>
      <c r="AL56" s="16"/>
      <c r="AM56" s="16"/>
      <c r="AO56" s="23"/>
      <c r="AP56" s="23"/>
      <c r="AQ56" s="149"/>
      <c r="AR56" s="149"/>
      <c r="AS56" s="149"/>
      <c r="AU56" s="1"/>
      <c r="AV56" s="149"/>
      <c r="AX56" s="150"/>
      <c r="BA56" s="171" t="s">
        <v>39</v>
      </c>
      <c r="BB56" s="48">
        <f>IF(AND(Q59&gt;0,Q59&lt;10),1,0)</f>
        <v>0</v>
      </c>
    </row>
    <row r="57" spans="26:61" ht="18.600000000000001" thickBot="1">
      <c r="AA57" s="487" t="s">
        <v>35</v>
      </c>
      <c r="AB57" s="488"/>
      <c r="AC57" s="488"/>
      <c r="AD57" s="488"/>
      <c r="AE57" s="489"/>
      <c r="AK57" s="16"/>
      <c r="AL57" s="16"/>
      <c r="AM57" s="16"/>
      <c r="AO57" s="23"/>
      <c r="AP57" s="23"/>
      <c r="AQ57" s="149"/>
      <c r="AR57" s="149"/>
      <c r="AS57" s="149"/>
      <c r="AU57" s="1"/>
      <c r="AV57" s="149"/>
      <c r="AX57" s="150"/>
      <c r="BA57" s="168" t="s">
        <v>45</v>
      </c>
      <c r="BB57" s="169">
        <f>IF(Q59="",0,IF(Q59&gt;=10,1,0))</f>
        <v>0</v>
      </c>
    </row>
    <row r="58" spans="26:61">
      <c r="AA58" s="1"/>
      <c r="AC58" s="1"/>
      <c r="AK58" s="1"/>
      <c r="AO58" s="23"/>
      <c r="AP58" s="23"/>
      <c r="AQ58" s="149"/>
      <c r="AR58" s="149"/>
      <c r="AS58" s="149"/>
      <c r="AU58" s="1"/>
      <c r="AV58" s="149"/>
      <c r="AX58" s="150"/>
    </row>
    <row r="59" spans="26:61">
      <c r="AA59" s="1"/>
      <c r="AC59" s="1"/>
      <c r="AK59" s="1"/>
      <c r="AO59" s="23"/>
      <c r="AP59" s="23"/>
      <c r="AQ59" s="149"/>
      <c r="AR59" s="149"/>
      <c r="AS59" s="149"/>
      <c r="AU59" s="1"/>
      <c r="AV59" s="149"/>
      <c r="AX59" s="150"/>
      <c r="BA59" s="1" t="s">
        <v>65</v>
      </c>
      <c r="BB59" s="12"/>
    </row>
    <row r="60" spans="26:61">
      <c r="AG60" s="17"/>
    </row>
    <row r="61" spans="26:61">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row>
    <row r="62" spans="26:61">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row>
    <row r="63" spans="26:61">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row>
    <row r="64" spans="26:61">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row>
    <row r="65" spans="26:61">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row>
    <row r="66" spans="26:61">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row>
    <row r="67" spans="26:61">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row>
    <row r="68" spans="26:61">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row>
    <row r="69" spans="26:61">
      <c r="AA69" s="1"/>
      <c r="AF69" s="154"/>
      <c r="AI69" s="5"/>
      <c r="AJ69" s="16"/>
      <c r="AK69" s="16"/>
      <c r="AL69" s="16"/>
      <c r="AM69" s="16"/>
      <c r="AO69" s="23"/>
      <c r="AP69" s="23"/>
      <c r="AQ69" s="149"/>
      <c r="AR69" s="149"/>
      <c r="AS69" s="149"/>
      <c r="AT69" s="1"/>
      <c r="AU69" s="150"/>
      <c r="AV69" s="149"/>
    </row>
    <row r="70" spans="26:61">
      <c r="AA70" s="1"/>
      <c r="AI70" s="5"/>
      <c r="AJ70" s="16"/>
      <c r="AK70" s="16"/>
      <c r="AL70" s="16"/>
      <c r="AM70" s="16"/>
      <c r="AO70" s="23"/>
      <c r="AP70" s="23"/>
      <c r="AQ70" s="149"/>
      <c r="AR70" s="149"/>
      <c r="AS70" s="149"/>
      <c r="AT70" s="1"/>
      <c r="AU70" s="150"/>
      <c r="AV70" s="149"/>
    </row>
    <row r="71" spans="26:61">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row>
    <row r="72" spans="26:61">
      <c r="Z72" s="180"/>
      <c r="AA72" s="180"/>
      <c r="AB72" s="180"/>
      <c r="AC72" s="180"/>
      <c r="AD72" s="180"/>
      <c r="AE72" s="180"/>
      <c r="AF72" s="180"/>
      <c r="AG72" s="180"/>
      <c r="AH72" s="18" t="s">
        <v>66</v>
      </c>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row>
    <row r="73" spans="26:61">
      <c r="Z73" s="180"/>
      <c r="AA73" s="180"/>
      <c r="AB73" s="4"/>
      <c r="AC73" s="4"/>
      <c r="AD73" s="4"/>
      <c r="AE73" s="4"/>
      <c r="AF73" s="180"/>
      <c r="AG73" s="180"/>
      <c r="AH73" s="18" t="s">
        <v>67</v>
      </c>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row>
    <row r="74" spans="26:61">
      <c r="Z74" s="180"/>
      <c r="AA74" s="180"/>
      <c r="AB74" s="180"/>
      <c r="AC74" s="180"/>
      <c r="AD74" s="180"/>
      <c r="AE74" s="180"/>
      <c r="AF74" s="180"/>
      <c r="AG74" s="180"/>
      <c r="AH74" s="18" t="s">
        <v>68</v>
      </c>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row>
    <row r="75" spans="26:61">
      <c r="Z75" s="180"/>
      <c r="AA75" s="180"/>
      <c r="AB75" s="180"/>
      <c r="AC75" s="180"/>
      <c r="AD75" s="180"/>
      <c r="AE75" s="180"/>
      <c r="AF75" s="180"/>
      <c r="AG75" s="180"/>
      <c r="AH75" s="18" t="s">
        <v>69</v>
      </c>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row>
    <row r="76" spans="26:61">
      <c r="Z76" s="180"/>
      <c r="AA76" s="180"/>
      <c r="AB76" s="180"/>
      <c r="AC76" s="180"/>
      <c r="AD76" s="180"/>
      <c r="AE76" s="180"/>
      <c r="AF76" s="180"/>
      <c r="AG76" s="180"/>
      <c r="AH76" s="18" t="s">
        <v>70</v>
      </c>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row>
    <row r="77" spans="26:61">
      <c r="Z77" s="180"/>
      <c r="AA77" s="180"/>
      <c r="AB77" s="180"/>
      <c r="AC77" s="180"/>
      <c r="AD77" s="180"/>
      <c r="AE77" s="180"/>
      <c r="AF77" s="180"/>
      <c r="AG77" s="180"/>
      <c r="AH77" s="18" t="s">
        <v>71</v>
      </c>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row>
    <row r="78" spans="26:61">
      <c r="AH78" s="18" t="s">
        <v>72</v>
      </c>
    </row>
    <row r="79" spans="26:61">
      <c r="AH79" s="18" t="s">
        <v>73</v>
      </c>
    </row>
    <row r="80" spans="26:61">
      <c r="AH80" s="18" t="s">
        <v>74</v>
      </c>
    </row>
  </sheetData>
  <sheetProtection algorithmName="SHA-512" hashValue="UiSHCSKxdd5SgNDPDzzc49JM6qIjJ6cz5PCTpQuj+YeqK3gtY+bmZ/PIyhZQKMP9PpVLZHTIYwCjJWNR5JZwcg==" saltValue="5eWN1ZJR8w++7qefnbrI3g==" spinCount="100000" sheet="1" formatRows="0"/>
  <mergeCells count="52">
    <mergeCell ref="B21:F21"/>
    <mergeCell ref="K21:M21"/>
    <mergeCell ref="B22:F22"/>
    <mergeCell ref="K22:M22"/>
    <mergeCell ref="B20:W20"/>
    <mergeCell ref="E3:O3"/>
    <mergeCell ref="E4:O4"/>
    <mergeCell ref="E6:H6"/>
    <mergeCell ref="I6:J6"/>
    <mergeCell ref="B2:X2"/>
    <mergeCell ref="B5:D5"/>
    <mergeCell ref="E5:O5"/>
    <mergeCell ref="R6:S6"/>
    <mergeCell ref="B16:D16"/>
    <mergeCell ref="E16:O16"/>
    <mergeCell ref="E9:H9"/>
    <mergeCell ref="E10:H10"/>
    <mergeCell ref="E11:H11"/>
    <mergeCell ref="E15:O15"/>
    <mergeCell ref="E7:H7"/>
    <mergeCell ref="I7:J7"/>
    <mergeCell ref="R7:S7"/>
    <mergeCell ref="Q13:U13"/>
    <mergeCell ref="B14:D14"/>
    <mergeCell ref="E14:O14"/>
    <mergeCell ref="E8:H8"/>
    <mergeCell ref="E17:H17"/>
    <mergeCell ref="I17:J17"/>
    <mergeCell ref="R17:S17"/>
    <mergeCell ref="E18:H18"/>
    <mergeCell ref="I18:J18"/>
    <mergeCell ref="R18:S18"/>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B32:X32"/>
    <mergeCell ref="B33:X33"/>
    <mergeCell ref="AA57:AE57"/>
    <mergeCell ref="B25:G25"/>
    <mergeCell ref="K25:M25"/>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8"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zoomScale="90" zoomScaleNormal="100" zoomScaleSheetLayoutView="90" workbookViewId="0">
      <selection activeCell="H6" sqref="H6:J6"/>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5"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85" t="s">
        <v>119</v>
      </c>
      <c r="B1" s="11"/>
      <c r="C1" s="11"/>
      <c r="D1" s="11"/>
      <c r="E1" s="11"/>
      <c r="F1" s="11"/>
      <c r="G1" s="11"/>
      <c r="H1" s="72"/>
      <c r="I1" s="72"/>
      <c r="J1" s="72"/>
      <c r="K1" s="11"/>
      <c r="L1" s="11"/>
      <c r="M1" s="10"/>
      <c r="N1" s="11"/>
      <c r="O1" s="16"/>
      <c r="P1" s="1"/>
      <c r="Q1" s="1"/>
      <c r="R1" s="1"/>
      <c r="S1" s="1"/>
      <c r="T1" s="1"/>
      <c r="U1" s="1"/>
      <c r="V1" s="1"/>
      <c r="W1" s="1"/>
      <c r="AW1" s="1">
        <v>1</v>
      </c>
    </row>
    <row r="2" spans="1:49" ht="15.75" customHeight="1">
      <c r="B2" s="606" t="s">
        <v>85</v>
      </c>
      <c r="C2" s="607"/>
      <c r="D2" s="607"/>
      <c r="E2" s="607"/>
      <c r="F2" s="607"/>
      <c r="G2" s="607"/>
      <c r="H2" s="607"/>
      <c r="I2" s="607"/>
      <c r="J2" s="607"/>
      <c r="K2" s="607"/>
      <c r="L2" s="607"/>
      <c r="M2" s="607"/>
      <c r="N2" s="607"/>
      <c r="O2" s="607"/>
      <c r="P2" s="607"/>
      <c r="Q2" s="607"/>
      <c r="R2" s="607"/>
      <c r="S2" s="607"/>
      <c r="T2" s="607"/>
      <c r="U2" s="607"/>
      <c r="V2" s="607"/>
      <c r="W2" s="608"/>
      <c r="AW2" s="1">
        <v>1</v>
      </c>
    </row>
    <row r="3" spans="1:49" ht="15.75" customHeight="1" thickBot="1">
      <c r="B3" s="590" t="s">
        <v>210</v>
      </c>
      <c r="C3" s="591"/>
      <c r="D3" s="591"/>
      <c r="E3" s="591"/>
      <c r="F3" s="591"/>
      <c r="G3" s="591"/>
      <c r="H3" s="591"/>
      <c r="I3" s="591"/>
      <c r="J3" s="591"/>
      <c r="K3" s="592"/>
      <c r="L3" s="592"/>
      <c r="M3" s="592"/>
      <c r="N3" s="592"/>
      <c r="O3" s="592"/>
      <c r="P3" s="592"/>
      <c r="Q3" s="592"/>
      <c r="R3" s="592"/>
      <c r="S3" s="592"/>
      <c r="T3" s="592"/>
      <c r="U3" s="592"/>
      <c r="V3" s="592"/>
      <c r="W3" s="593"/>
    </row>
    <row r="4" spans="1:49" ht="15.6" customHeight="1" thickBot="1">
      <c r="B4" s="78"/>
      <c r="C4" s="542" t="s">
        <v>100</v>
      </c>
      <c r="D4" s="543"/>
      <c r="E4" s="543"/>
      <c r="F4" s="543"/>
      <c r="G4" s="544"/>
      <c r="H4" s="609"/>
      <c r="I4" s="610"/>
      <c r="J4" s="611"/>
      <c r="K4" s="4"/>
      <c r="L4" s="43"/>
      <c r="M4" s="51"/>
      <c r="N4" s="51"/>
      <c r="O4" s="51"/>
      <c r="P4" s="52"/>
      <c r="Q4" s="52"/>
      <c r="R4" s="52"/>
      <c r="S4" s="52"/>
      <c r="T4" s="52"/>
      <c r="U4" s="52"/>
      <c r="V4" s="63"/>
      <c r="W4" s="40"/>
      <c r="X4" s="16"/>
      <c r="Z4" s="5"/>
      <c r="AA4" s="13" t="s">
        <v>21</v>
      </c>
      <c r="AB4" s="13"/>
      <c r="AC4" s="14"/>
      <c r="AD4" s="13"/>
      <c r="AE4" s="13"/>
      <c r="AF4" s="13"/>
      <c r="AG4" s="10"/>
      <c r="AH4" s="10"/>
      <c r="AI4" s="10"/>
      <c r="AJ4" s="12"/>
      <c r="AK4" s="12"/>
      <c r="AL4" s="12"/>
      <c r="AM4" s="12"/>
      <c r="AN4" s="12"/>
      <c r="AO4" s="12"/>
      <c r="AP4" s="12"/>
      <c r="AQ4" s="12"/>
      <c r="AR4" s="12"/>
      <c r="AS4" s="12"/>
      <c r="AT4" s="12"/>
      <c r="AU4" s="12"/>
    </row>
    <row r="5" spans="1:49" ht="15.75" customHeight="1">
      <c r="B5" s="78"/>
      <c r="C5" s="542" t="s">
        <v>250</v>
      </c>
      <c r="D5" s="543"/>
      <c r="E5" s="543"/>
      <c r="F5" s="543"/>
      <c r="G5" s="615"/>
      <c r="H5" s="612">
        <f>ROUNDDOWN(H4*0.05,2)</f>
        <v>0</v>
      </c>
      <c r="I5" s="612"/>
      <c r="J5" s="612"/>
      <c r="K5" s="71" t="s">
        <v>241</v>
      </c>
      <c r="L5" s="43"/>
      <c r="M5" s="51"/>
      <c r="N5" s="51"/>
      <c r="O5" s="51"/>
      <c r="P5" s="52"/>
      <c r="Q5" s="52"/>
      <c r="R5" s="52"/>
      <c r="S5" s="52"/>
      <c r="T5" s="52"/>
      <c r="U5" s="52"/>
      <c r="V5" s="63"/>
      <c r="W5" s="40"/>
      <c r="X5" s="16"/>
      <c r="Z5" s="5"/>
      <c r="AA5" s="13" t="s">
        <v>17</v>
      </c>
      <c r="AB5" s="13"/>
      <c r="AC5" s="14"/>
      <c r="AD5" s="13"/>
      <c r="AE5" s="13"/>
      <c r="AF5" s="13"/>
      <c r="AG5" s="10"/>
      <c r="AH5" s="10"/>
      <c r="AI5" s="10"/>
      <c r="AJ5" s="12"/>
      <c r="AK5" s="12"/>
      <c r="AL5" s="12"/>
      <c r="AM5" s="12"/>
      <c r="AN5" s="12"/>
      <c r="AO5" s="12"/>
      <c r="AP5" s="12"/>
      <c r="AQ5" s="12"/>
      <c r="AR5" s="12"/>
      <c r="AS5" s="12"/>
      <c r="AT5" s="12"/>
      <c r="AU5" s="12"/>
    </row>
    <row r="6" spans="1:49" ht="15.75" customHeight="1">
      <c r="B6" s="78"/>
      <c r="C6" s="542" t="s">
        <v>101</v>
      </c>
      <c r="D6" s="543"/>
      <c r="E6" s="543"/>
      <c r="F6" s="543"/>
      <c r="G6" s="543"/>
      <c r="H6" s="613">
        <f>建築物の概要!E16</f>
        <v>0</v>
      </c>
      <c r="I6" s="613"/>
      <c r="J6" s="613"/>
      <c r="K6" s="616" t="str">
        <f>IF(H6&gt;10000,"10,000㎡超",IF(H6&gt;=5000,"5,000㎡以上10,000㎡以下",IF(H6&gt;=2000,"2,000㎡以上5,000㎡未満",IF(H6&lt;2000,"2,000㎡未満"))))</f>
        <v>2,000㎡未満</v>
      </c>
      <c r="L6" s="617"/>
      <c r="M6" s="617"/>
      <c r="N6" s="617"/>
      <c r="O6" s="617"/>
      <c r="P6" s="617"/>
      <c r="Q6" s="617"/>
      <c r="R6" s="52"/>
      <c r="S6" s="52"/>
      <c r="T6" s="52"/>
      <c r="U6" s="52"/>
      <c r="V6" s="63"/>
      <c r="W6" s="40"/>
      <c r="X6" s="16"/>
      <c r="Z6" s="5"/>
      <c r="AA6" s="13" t="s">
        <v>17</v>
      </c>
      <c r="AB6" s="13"/>
      <c r="AC6" s="14"/>
      <c r="AD6" s="13"/>
      <c r="AE6" s="13"/>
      <c r="AF6" s="13"/>
      <c r="AG6" s="10"/>
      <c r="AH6" s="10"/>
      <c r="AI6" s="10"/>
      <c r="AJ6" s="12"/>
      <c r="AK6" s="12"/>
      <c r="AL6" s="12"/>
      <c r="AM6" s="12"/>
      <c r="AN6" s="12"/>
      <c r="AO6" s="12"/>
      <c r="AP6" s="12"/>
      <c r="AQ6" s="12"/>
      <c r="AR6" s="12"/>
      <c r="AS6" s="12"/>
      <c r="AT6" s="12"/>
      <c r="AU6" s="12"/>
    </row>
    <row r="7" spans="1:49" ht="15.75" customHeight="1">
      <c r="B7" s="78"/>
      <c r="C7" s="542" t="s">
        <v>102</v>
      </c>
      <c r="D7" s="543"/>
      <c r="E7" s="543"/>
      <c r="F7" s="543"/>
      <c r="G7" s="615"/>
      <c r="H7" s="614">
        <f>IF(H6&gt;10000,36,IF(H6&gt;=5000,18,IF(H6&gt;=2000,9,IF(H6&lt;2000,0))))</f>
        <v>0</v>
      </c>
      <c r="I7" s="614"/>
      <c r="J7" s="614"/>
      <c r="K7" s="2"/>
      <c r="L7" s="43"/>
      <c r="M7" s="51"/>
      <c r="N7" s="51"/>
      <c r="O7" s="51"/>
      <c r="P7" s="52"/>
      <c r="Q7" s="52"/>
      <c r="R7" s="52"/>
      <c r="S7" s="52"/>
      <c r="T7" s="52"/>
      <c r="U7" s="52"/>
      <c r="V7" s="63"/>
      <c r="W7" s="40"/>
      <c r="X7" s="16"/>
      <c r="Z7" s="5"/>
      <c r="AA7" s="13" t="s">
        <v>21</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78"/>
      <c r="C8" s="542" t="s">
        <v>107</v>
      </c>
      <c r="D8" s="543"/>
      <c r="E8" s="543"/>
      <c r="F8" s="543"/>
      <c r="G8" s="615"/>
      <c r="H8" s="585">
        <f>IF(H6&gt;10000,12,IF(H6&gt;=5000,6,IF(H6&gt;=2000,3,IF(H6&lt;2000,0))))</f>
        <v>0</v>
      </c>
      <c r="I8" s="585"/>
      <c r="J8" s="585"/>
      <c r="K8" s="2"/>
      <c r="L8" s="43"/>
      <c r="M8" s="51"/>
      <c r="N8" s="51"/>
      <c r="O8" s="51"/>
      <c r="P8" s="52"/>
      <c r="Q8" s="52"/>
      <c r="R8" s="52"/>
      <c r="S8" s="52"/>
      <c r="T8" s="52"/>
      <c r="U8" s="52"/>
      <c r="V8" s="63"/>
      <c r="W8" s="40"/>
      <c r="X8" s="16"/>
      <c r="Z8" s="5"/>
      <c r="AA8" s="13" t="s">
        <v>17</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78"/>
      <c r="C9" s="542" t="s">
        <v>104</v>
      </c>
      <c r="D9" s="543"/>
      <c r="E9" s="543"/>
      <c r="F9" s="543"/>
      <c r="G9" s="544"/>
      <c r="H9" s="456"/>
      <c r="I9" s="457"/>
      <c r="J9" s="458"/>
      <c r="K9" s="4"/>
      <c r="L9" s="43"/>
      <c r="M9" s="51"/>
      <c r="N9" s="51"/>
      <c r="O9" s="51"/>
      <c r="P9" s="52"/>
      <c r="Q9" s="52"/>
      <c r="R9" s="52"/>
      <c r="S9" s="52"/>
      <c r="T9" s="52"/>
      <c r="U9" s="52"/>
      <c r="V9" s="63"/>
      <c r="W9" s="40"/>
      <c r="X9" s="16"/>
      <c r="Z9" s="5"/>
      <c r="AA9" s="13" t="s">
        <v>17</v>
      </c>
      <c r="AB9" s="13"/>
      <c r="AC9" s="14"/>
      <c r="AD9" s="13"/>
      <c r="AE9" s="13"/>
      <c r="AF9" s="13"/>
      <c r="AG9" s="10"/>
      <c r="AH9" s="10"/>
      <c r="AI9" s="10"/>
      <c r="AJ9" s="12"/>
      <c r="AK9" s="12"/>
      <c r="AL9" s="12"/>
      <c r="AM9" s="12"/>
      <c r="AN9" s="12"/>
      <c r="AO9" s="12"/>
      <c r="AP9" s="12"/>
      <c r="AQ9" s="12"/>
      <c r="AR9" s="12"/>
      <c r="AS9" s="12"/>
      <c r="AT9" s="12"/>
      <c r="AU9" s="12"/>
    </row>
    <row r="10" spans="1:49" ht="15.75" customHeight="1">
      <c r="B10" s="78"/>
      <c r="C10" s="542" t="s">
        <v>103</v>
      </c>
      <c r="D10" s="543"/>
      <c r="E10" s="543"/>
      <c r="F10" s="543"/>
      <c r="G10" s="615"/>
      <c r="H10" s="640">
        <f>H4-H9</f>
        <v>0</v>
      </c>
      <c r="I10" s="640"/>
      <c r="J10" s="640"/>
      <c r="K10" s="77" t="s">
        <v>105</v>
      </c>
      <c r="L10" s="43"/>
      <c r="M10" s="51"/>
      <c r="N10" s="51"/>
      <c r="O10" s="51"/>
      <c r="P10" s="52"/>
      <c r="Q10" s="52"/>
      <c r="R10" s="52"/>
      <c r="S10" s="52"/>
      <c r="T10" s="52"/>
      <c r="U10" s="52"/>
      <c r="V10" s="63"/>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78"/>
      <c r="C11" s="542" t="s">
        <v>106</v>
      </c>
      <c r="D11" s="543"/>
      <c r="E11" s="543"/>
      <c r="F11" s="543"/>
      <c r="G11" s="615"/>
      <c r="H11" s="641">
        <f>IF(H5&lt;H10,H5,H10)</f>
        <v>0</v>
      </c>
      <c r="I11" s="641"/>
      <c r="J11" s="641"/>
      <c r="K11" s="2"/>
      <c r="L11" s="43"/>
      <c r="M11" s="51"/>
      <c r="N11" s="51"/>
      <c r="O11" s="51"/>
      <c r="P11" s="52"/>
      <c r="Q11" s="52"/>
      <c r="R11" s="52"/>
      <c r="S11" s="52"/>
      <c r="T11" s="52"/>
      <c r="U11" s="52"/>
      <c r="V11" s="63"/>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78"/>
      <c r="C12" s="542" t="s">
        <v>251</v>
      </c>
      <c r="D12" s="543"/>
      <c r="E12" s="543"/>
      <c r="F12" s="543"/>
      <c r="G12" s="615"/>
      <c r="H12" s="642">
        <f>ROUNDDOWN(H11*0.15,0)</f>
        <v>0</v>
      </c>
      <c r="I12" s="642"/>
      <c r="J12" s="642"/>
      <c r="K12" s="77" t="s">
        <v>240</v>
      </c>
      <c r="L12" s="43"/>
      <c r="M12" s="51"/>
      <c r="N12" s="51"/>
      <c r="O12" s="51"/>
      <c r="P12" s="52"/>
      <c r="Q12" s="52"/>
      <c r="R12" s="52"/>
      <c r="S12" s="52"/>
      <c r="T12" s="52"/>
      <c r="U12" s="52"/>
      <c r="V12" s="63"/>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78"/>
      <c r="C13" s="542" t="s">
        <v>108</v>
      </c>
      <c r="D13" s="543"/>
      <c r="E13" s="543"/>
      <c r="F13" s="543"/>
      <c r="G13" s="615"/>
      <c r="H13" s="585">
        <f>IF(H12&gt;H7,H7,IF(H12&gt;=H8,H12,H8))</f>
        <v>0</v>
      </c>
      <c r="I13" s="585"/>
      <c r="J13" s="585"/>
      <c r="K13" s="77" t="s">
        <v>129</v>
      </c>
      <c r="L13" s="43"/>
      <c r="M13" s="51"/>
      <c r="N13" s="51"/>
      <c r="O13" s="51"/>
      <c r="P13" s="52"/>
      <c r="Q13" s="52"/>
      <c r="R13" s="52"/>
      <c r="S13" s="52"/>
      <c r="T13" s="52"/>
      <c r="U13" s="52"/>
      <c r="V13" s="63"/>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78"/>
      <c r="C14" s="542" t="s">
        <v>109</v>
      </c>
      <c r="D14" s="543"/>
      <c r="E14" s="543"/>
      <c r="F14" s="543"/>
      <c r="G14" s="544"/>
      <c r="H14" s="456"/>
      <c r="I14" s="457"/>
      <c r="J14" s="458"/>
      <c r="K14" s="4"/>
      <c r="L14" s="43"/>
      <c r="M14" s="51"/>
      <c r="N14" s="51"/>
      <c r="O14" s="51"/>
      <c r="P14" s="52"/>
      <c r="Q14" s="52"/>
      <c r="R14" s="52"/>
      <c r="S14" s="52"/>
      <c r="T14" s="52"/>
      <c r="U14" s="52"/>
      <c r="V14" s="63"/>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78"/>
      <c r="C15" s="618" t="s">
        <v>110</v>
      </c>
      <c r="D15" s="619"/>
      <c r="E15" s="619"/>
      <c r="F15" s="619"/>
      <c r="G15" s="643"/>
      <c r="H15" s="644">
        <f>IF(H14="評価基準",H13*2,H13*3)</f>
        <v>0</v>
      </c>
      <c r="I15" s="644"/>
      <c r="J15" s="644"/>
      <c r="K15" s="77" t="s">
        <v>111</v>
      </c>
      <c r="L15" s="43"/>
      <c r="M15" s="51"/>
      <c r="N15" s="51"/>
      <c r="O15" s="51"/>
      <c r="P15" s="52"/>
      <c r="Q15" s="52"/>
      <c r="R15" s="52"/>
      <c r="S15" s="52"/>
      <c r="T15" s="52"/>
      <c r="U15" s="52"/>
      <c r="V15" s="63"/>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90" t="s">
        <v>211</v>
      </c>
      <c r="C16" s="591"/>
      <c r="D16" s="592"/>
      <c r="E16" s="592"/>
      <c r="F16" s="592"/>
      <c r="G16" s="592"/>
      <c r="H16" s="591"/>
      <c r="I16" s="591"/>
      <c r="J16" s="591"/>
      <c r="K16" s="591"/>
      <c r="L16" s="591"/>
      <c r="M16" s="591"/>
      <c r="N16" s="592"/>
      <c r="O16" s="592"/>
      <c r="P16" s="592"/>
      <c r="Q16" s="592"/>
      <c r="R16" s="592"/>
      <c r="S16" s="592"/>
      <c r="T16" s="592"/>
      <c r="U16" s="592"/>
      <c r="V16" s="592"/>
      <c r="W16" s="593"/>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1"/>
      <c r="C17" s="600" t="s">
        <v>166</v>
      </c>
      <c r="D17" s="600"/>
      <c r="E17" s="600"/>
      <c r="F17" s="600"/>
      <c r="G17" s="600"/>
      <c r="H17" s="601" t="s">
        <v>205</v>
      </c>
      <c r="I17" s="621"/>
      <c r="J17" s="622"/>
      <c r="K17" s="601" t="s">
        <v>155</v>
      </c>
      <c r="L17" s="602"/>
      <c r="M17" s="602"/>
      <c r="N17" s="602" t="s">
        <v>204</v>
      </c>
      <c r="O17" s="602"/>
      <c r="P17" s="639"/>
      <c r="Q17" s="620" t="s">
        <v>171</v>
      </c>
      <c r="R17" s="621"/>
      <c r="S17" s="621"/>
      <c r="T17" s="621"/>
      <c r="U17" s="622"/>
      <c r="V17" s="632" t="s">
        <v>201</v>
      </c>
      <c r="W17" s="92"/>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1"/>
      <c r="C18" s="409"/>
      <c r="D18" s="409"/>
      <c r="E18" s="409"/>
      <c r="F18" s="409"/>
      <c r="G18" s="409"/>
      <c r="H18" s="576" t="s">
        <v>168</v>
      </c>
      <c r="I18" s="577"/>
      <c r="J18" s="578"/>
      <c r="K18" s="573" t="s">
        <v>169</v>
      </c>
      <c r="L18" s="574"/>
      <c r="M18" s="574"/>
      <c r="N18" s="574" t="s">
        <v>203</v>
      </c>
      <c r="O18" s="574"/>
      <c r="P18" s="575"/>
      <c r="Q18" s="623"/>
      <c r="R18" s="624"/>
      <c r="S18" s="624"/>
      <c r="T18" s="624"/>
      <c r="U18" s="625"/>
      <c r="V18" s="633"/>
      <c r="W18" s="92"/>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78"/>
      <c r="C19" s="4"/>
      <c r="D19" s="542" t="s">
        <v>156</v>
      </c>
      <c r="E19" s="543"/>
      <c r="F19" s="543"/>
      <c r="G19" s="544"/>
      <c r="H19" s="459"/>
      <c r="I19" s="460"/>
      <c r="J19" s="461"/>
      <c r="K19" s="637"/>
      <c r="L19" s="638"/>
      <c r="M19" s="638"/>
      <c r="N19" s="638"/>
      <c r="O19" s="638"/>
      <c r="P19" s="645"/>
      <c r="Q19" s="626"/>
      <c r="R19" s="627"/>
      <c r="S19" s="627"/>
      <c r="T19" s="627"/>
      <c r="U19" s="628"/>
      <c r="V19" s="225" t="s">
        <v>449</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584"/>
      <c r="AY19" s="584"/>
      <c r="AZ19" s="584"/>
      <c r="BA19" s="584"/>
      <c r="BB19" s="581"/>
      <c r="BC19" s="581"/>
      <c r="BD19" s="581"/>
      <c r="BE19" s="581"/>
    </row>
    <row r="20" spans="2:57" ht="15.75" customHeight="1" thickBot="1">
      <c r="B20" s="78"/>
      <c r="C20" s="4"/>
      <c r="D20" s="542" t="s">
        <v>157</v>
      </c>
      <c r="E20" s="543"/>
      <c r="F20" s="543"/>
      <c r="G20" s="543"/>
      <c r="H20" s="586"/>
      <c r="I20" s="586"/>
      <c r="J20" s="587"/>
      <c r="K20" s="459"/>
      <c r="L20" s="460"/>
      <c r="M20" s="460"/>
      <c r="N20" s="634" t="str">
        <f>IF(K20="","",ROUNDDOWN(K20/1000,2))</f>
        <v/>
      </c>
      <c r="O20" s="635"/>
      <c r="P20" s="636"/>
      <c r="Q20" s="626"/>
      <c r="R20" s="627"/>
      <c r="S20" s="627"/>
      <c r="T20" s="627"/>
      <c r="U20" s="628"/>
      <c r="V20" s="225"/>
      <c r="W20" s="93"/>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584"/>
      <c r="AY20" s="584"/>
      <c r="AZ20" s="584"/>
      <c r="BA20" s="584"/>
      <c r="BB20" s="581"/>
      <c r="BC20" s="581"/>
      <c r="BD20" s="581"/>
      <c r="BE20" s="581"/>
    </row>
    <row r="21" spans="2:57" ht="15.75" customHeight="1" thickBot="1">
      <c r="B21" s="78"/>
      <c r="C21" s="4"/>
      <c r="D21" s="542" t="s">
        <v>158</v>
      </c>
      <c r="E21" s="543"/>
      <c r="F21" s="543"/>
      <c r="G21" s="543"/>
      <c r="H21" s="588"/>
      <c r="I21" s="588"/>
      <c r="J21" s="589"/>
      <c r="K21" s="459"/>
      <c r="L21" s="460"/>
      <c r="M21" s="460"/>
      <c r="N21" s="634" t="str">
        <f>IF(K21="","",ROUNDDOWN(K21/1000,2))</f>
        <v/>
      </c>
      <c r="O21" s="635"/>
      <c r="P21" s="636"/>
      <c r="Q21" s="629"/>
      <c r="R21" s="630"/>
      <c r="S21" s="630"/>
      <c r="T21" s="630"/>
      <c r="U21" s="631"/>
      <c r="V21" s="225"/>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584"/>
      <c r="AY21" s="584"/>
      <c r="AZ21" s="584"/>
      <c r="BA21" s="584"/>
      <c r="BB21" s="581"/>
      <c r="BC21" s="581"/>
      <c r="BD21" s="581"/>
      <c r="BE21" s="581"/>
    </row>
    <row r="22" spans="2:57" ht="15.75" customHeight="1" thickBot="1">
      <c r="B22" s="78"/>
      <c r="C22" s="4"/>
      <c r="D22" s="542" t="s">
        <v>159</v>
      </c>
      <c r="E22" s="543"/>
      <c r="F22" s="543"/>
      <c r="G22" s="543"/>
      <c r="H22" s="588"/>
      <c r="I22" s="588"/>
      <c r="J22" s="589"/>
      <c r="K22" s="459"/>
      <c r="L22" s="460"/>
      <c r="M22" s="460"/>
      <c r="N22" s="634" t="str">
        <f>IF(K22="","",ROUNDDOWN(K22/1000,2))</f>
        <v/>
      </c>
      <c r="O22" s="635"/>
      <c r="P22" s="636"/>
      <c r="Q22" s="626"/>
      <c r="R22" s="627"/>
      <c r="S22" s="627"/>
      <c r="T22" s="627"/>
      <c r="U22" s="628"/>
      <c r="V22" s="225"/>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584"/>
      <c r="AY22" s="584"/>
      <c r="AZ22" s="584"/>
      <c r="BA22" s="584"/>
      <c r="BB22" s="581"/>
      <c r="BC22" s="581"/>
      <c r="BD22" s="581"/>
      <c r="BE22" s="581"/>
    </row>
    <row r="23" spans="2:57" ht="15.75" customHeight="1" thickBot="1">
      <c r="B23" s="78"/>
      <c r="C23" s="4"/>
      <c r="D23" s="542" t="s">
        <v>160</v>
      </c>
      <c r="E23" s="543"/>
      <c r="F23" s="543"/>
      <c r="G23" s="543"/>
      <c r="H23" s="588"/>
      <c r="I23" s="588"/>
      <c r="J23" s="589"/>
      <c r="K23" s="459"/>
      <c r="L23" s="460"/>
      <c r="M23" s="460"/>
      <c r="N23" s="634" t="str">
        <f>IF(K23="","",ROUNDDOWN(K23/1000,2))</f>
        <v/>
      </c>
      <c r="O23" s="635"/>
      <c r="P23" s="636"/>
      <c r="Q23" s="626"/>
      <c r="R23" s="627"/>
      <c r="S23" s="627"/>
      <c r="T23" s="627"/>
      <c r="U23" s="628"/>
      <c r="V23" s="225"/>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584"/>
      <c r="AY23" s="584"/>
      <c r="AZ23" s="584"/>
      <c r="BA23" s="584"/>
      <c r="BB23" s="581"/>
      <c r="BC23" s="581"/>
      <c r="BD23" s="581"/>
      <c r="BE23" s="581"/>
    </row>
    <row r="24" spans="2:57" ht="15.75" customHeight="1" thickBot="1">
      <c r="B24" s="78"/>
      <c r="C24" s="95"/>
      <c r="D24" s="618" t="s">
        <v>161</v>
      </c>
      <c r="E24" s="619"/>
      <c r="F24" s="619"/>
      <c r="G24" s="619"/>
      <c r="H24" s="588"/>
      <c r="I24" s="588"/>
      <c r="J24" s="589"/>
      <c r="K24" s="459"/>
      <c r="L24" s="460"/>
      <c r="M24" s="460"/>
      <c r="N24" s="634" t="str">
        <f>IF(K24="","",ROUNDDOWN(K24/1000,2))</f>
        <v/>
      </c>
      <c r="O24" s="635"/>
      <c r="P24" s="636"/>
      <c r="Q24" s="629"/>
      <c r="R24" s="630"/>
      <c r="S24" s="630"/>
      <c r="T24" s="630"/>
      <c r="U24" s="631"/>
      <c r="V24" s="225"/>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584"/>
      <c r="AY24" s="584"/>
      <c r="AZ24" s="584"/>
      <c r="BA24" s="584"/>
      <c r="BB24" s="581"/>
      <c r="BC24" s="581"/>
      <c r="BD24" s="581"/>
      <c r="BE24" s="581"/>
    </row>
    <row r="25" spans="2:57" ht="7.95" customHeight="1">
      <c r="B25" s="78"/>
      <c r="C25" s="568" t="s">
        <v>167</v>
      </c>
      <c r="D25" s="569"/>
      <c r="E25" s="569"/>
      <c r="F25" s="569"/>
      <c r="G25" s="570"/>
      <c r="H25" s="573" t="s">
        <v>170</v>
      </c>
      <c r="I25" s="574"/>
      <c r="J25" s="575"/>
      <c r="K25" s="601" t="s">
        <v>206</v>
      </c>
      <c r="L25" s="602"/>
      <c r="M25" s="602"/>
      <c r="N25" s="579" t="s">
        <v>208</v>
      </c>
      <c r="O25" s="579"/>
      <c r="P25" s="580"/>
      <c r="Q25" s="620" t="s">
        <v>171</v>
      </c>
      <c r="R25" s="621"/>
      <c r="S25" s="621"/>
      <c r="T25" s="621"/>
      <c r="U25" s="622"/>
      <c r="V25" s="63"/>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94"/>
      <c r="AY25" s="94"/>
      <c r="AZ25" s="94"/>
      <c r="BA25" s="94"/>
      <c r="BB25" s="222"/>
      <c r="BC25" s="222"/>
      <c r="BD25" s="222"/>
      <c r="BE25" s="222"/>
    </row>
    <row r="26" spans="2:57" ht="7.95" customHeight="1" thickBot="1">
      <c r="B26" s="78"/>
      <c r="C26" s="571"/>
      <c r="D26" s="409"/>
      <c r="E26" s="409"/>
      <c r="F26" s="409"/>
      <c r="G26" s="572"/>
      <c r="H26" s="576"/>
      <c r="I26" s="577"/>
      <c r="J26" s="578"/>
      <c r="K26" s="576" t="s">
        <v>207</v>
      </c>
      <c r="L26" s="577"/>
      <c r="M26" s="577"/>
      <c r="N26" s="577" t="s">
        <v>209</v>
      </c>
      <c r="O26" s="577"/>
      <c r="P26" s="578"/>
      <c r="Q26" s="623"/>
      <c r="R26" s="624"/>
      <c r="S26" s="624"/>
      <c r="T26" s="624"/>
      <c r="U26" s="625"/>
      <c r="V26" s="63"/>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94"/>
      <c r="AY26" s="94"/>
      <c r="AZ26" s="94"/>
      <c r="BA26" s="94"/>
      <c r="BB26" s="222"/>
      <c r="BC26" s="222"/>
      <c r="BD26" s="222"/>
      <c r="BE26" s="222"/>
    </row>
    <row r="27" spans="2:57" ht="15.75" customHeight="1" thickBot="1">
      <c r="B27" s="78"/>
      <c r="C27" s="4"/>
      <c r="D27" s="542" t="s">
        <v>162</v>
      </c>
      <c r="E27" s="543"/>
      <c r="F27" s="543"/>
      <c r="G27" s="544"/>
      <c r="H27" s="459"/>
      <c r="I27" s="460"/>
      <c r="J27" s="554"/>
      <c r="K27" s="460"/>
      <c r="L27" s="460"/>
      <c r="M27" s="460"/>
      <c r="N27" s="555"/>
      <c r="O27" s="460"/>
      <c r="P27" s="461"/>
      <c r="Q27" s="626"/>
      <c r="R27" s="627"/>
      <c r="S27" s="627"/>
      <c r="T27" s="627"/>
      <c r="U27" s="628"/>
      <c r="V27" s="63"/>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582"/>
      <c r="AY27" s="582"/>
      <c r="AZ27" s="582"/>
      <c r="BA27" s="582"/>
      <c r="BB27" s="581"/>
      <c r="BC27" s="581"/>
      <c r="BD27" s="581"/>
      <c r="BE27" s="581"/>
    </row>
    <row r="28" spans="2:57" ht="15.75" customHeight="1" thickBot="1">
      <c r="B28" s="78"/>
      <c r="C28" s="4"/>
      <c r="D28" s="542" t="s">
        <v>163</v>
      </c>
      <c r="E28" s="543"/>
      <c r="F28" s="543"/>
      <c r="G28" s="544"/>
      <c r="H28" s="459"/>
      <c r="I28" s="460"/>
      <c r="J28" s="554"/>
      <c r="K28" s="460"/>
      <c r="L28" s="460"/>
      <c r="M28" s="460"/>
      <c r="N28" s="555"/>
      <c r="O28" s="460"/>
      <c r="P28" s="461"/>
      <c r="Q28" s="583"/>
      <c r="R28" s="583"/>
      <c r="S28" s="583"/>
      <c r="T28" s="583"/>
      <c r="U28" s="583"/>
      <c r="V28" s="63"/>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78"/>
      <c r="C29" s="4"/>
      <c r="D29" s="542" t="s">
        <v>164</v>
      </c>
      <c r="E29" s="543"/>
      <c r="F29" s="543"/>
      <c r="G29" s="544"/>
      <c r="H29" s="459"/>
      <c r="I29" s="460"/>
      <c r="J29" s="554"/>
      <c r="K29" s="465"/>
      <c r="L29" s="465"/>
      <c r="M29" s="465"/>
      <c r="N29" s="555"/>
      <c r="O29" s="460"/>
      <c r="P29" s="461"/>
      <c r="Q29" s="599"/>
      <c r="R29" s="599"/>
      <c r="S29" s="599"/>
      <c r="T29" s="599"/>
      <c r="U29" s="599"/>
      <c r="V29" s="63"/>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78"/>
      <c r="C30" s="21"/>
      <c r="D30" s="551" t="s">
        <v>165</v>
      </c>
      <c r="E30" s="552"/>
      <c r="F30" s="552"/>
      <c r="G30" s="553"/>
      <c r="H30" s="459"/>
      <c r="I30" s="460"/>
      <c r="J30" s="554"/>
      <c r="K30" s="460"/>
      <c r="L30" s="460"/>
      <c r="M30" s="460"/>
      <c r="N30" s="555"/>
      <c r="O30" s="460"/>
      <c r="P30" s="461"/>
      <c r="Q30" s="598"/>
      <c r="R30" s="599"/>
      <c r="S30" s="599"/>
      <c r="T30" s="599"/>
      <c r="U30" s="599"/>
      <c r="V30" s="63"/>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0"/>
      <c r="C31" s="455" t="s">
        <v>220</v>
      </c>
      <c r="D31" s="455"/>
      <c r="E31" s="455"/>
      <c r="F31" s="455"/>
      <c r="G31" s="455"/>
      <c r="H31" s="556"/>
      <c r="I31" s="557"/>
      <c r="J31" s="558"/>
      <c r="K31" s="655" t="s">
        <v>253</v>
      </c>
      <c r="L31" s="656"/>
      <c r="M31" s="656"/>
      <c r="N31" s="656"/>
      <c r="O31" s="656"/>
      <c r="P31" s="656"/>
      <c r="Q31" s="656"/>
      <c r="R31" s="656"/>
      <c r="S31" s="656"/>
      <c r="T31" s="656"/>
      <c r="U31" s="656"/>
      <c r="V31" s="656"/>
      <c r="W31" s="657"/>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594" t="s">
        <v>212</v>
      </c>
      <c r="C32" s="595"/>
      <c r="D32" s="595"/>
      <c r="E32" s="595"/>
      <c r="F32" s="595"/>
      <c r="G32" s="595"/>
      <c r="H32" s="595"/>
      <c r="I32" s="595"/>
      <c r="J32" s="595"/>
      <c r="K32" s="596"/>
      <c r="L32" s="596"/>
      <c r="M32" s="596"/>
      <c r="N32" s="596"/>
      <c r="O32" s="596"/>
      <c r="P32" s="596"/>
      <c r="Q32" s="596"/>
      <c r="R32" s="596"/>
      <c r="S32" s="596"/>
      <c r="T32" s="596"/>
      <c r="U32" s="596"/>
      <c r="V32" s="596"/>
      <c r="W32" s="597"/>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78"/>
      <c r="C33" s="600" t="s">
        <v>166</v>
      </c>
      <c r="D33" s="600"/>
      <c r="E33" s="600"/>
      <c r="F33" s="600"/>
      <c r="G33" s="600"/>
      <c r="H33" s="559" t="s">
        <v>214</v>
      </c>
      <c r="I33" s="560"/>
      <c r="J33" s="560"/>
      <c r="K33" s="560"/>
      <c r="L33" s="560"/>
      <c r="M33" s="559" t="s">
        <v>215</v>
      </c>
      <c r="N33" s="560"/>
      <c r="O33" s="560"/>
      <c r="P33" s="560"/>
      <c r="Q33" s="560"/>
      <c r="R33" s="651"/>
      <c r="S33" s="182"/>
      <c r="T33" s="52"/>
      <c r="U33" s="52"/>
      <c r="V33" s="63"/>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78"/>
      <c r="C34" s="409"/>
      <c r="D34" s="409"/>
      <c r="E34" s="409"/>
      <c r="F34" s="409"/>
      <c r="G34" s="409"/>
      <c r="H34" s="565" t="s">
        <v>169</v>
      </c>
      <c r="I34" s="566"/>
      <c r="J34" s="566"/>
      <c r="K34" s="561" t="s">
        <v>216</v>
      </c>
      <c r="L34" s="562"/>
      <c r="M34" s="547" t="s">
        <v>200</v>
      </c>
      <c r="N34" s="548"/>
      <c r="O34" s="646" t="s">
        <v>217</v>
      </c>
      <c r="P34" s="647"/>
      <c r="Q34" s="647"/>
      <c r="R34" s="648"/>
      <c r="S34" s="652" t="s">
        <v>219</v>
      </c>
      <c r="T34" s="653"/>
      <c r="U34" s="653"/>
      <c r="V34" s="653"/>
      <c r="W34" s="654"/>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78"/>
      <c r="C35" s="181"/>
      <c r="D35" s="181"/>
      <c r="E35" s="181"/>
      <c r="F35" s="181"/>
      <c r="G35" s="181"/>
      <c r="H35" s="567"/>
      <c r="I35" s="549"/>
      <c r="J35" s="549"/>
      <c r="K35" s="563"/>
      <c r="L35" s="564"/>
      <c r="M35" s="549"/>
      <c r="N35" s="550"/>
      <c r="O35" s="563" t="s">
        <v>200</v>
      </c>
      <c r="P35" s="658"/>
      <c r="Q35" s="649" t="s">
        <v>218</v>
      </c>
      <c r="R35" s="650"/>
      <c r="S35" s="652"/>
      <c r="T35" s="653"/>
      <c r="U35" s="653"/>
      <c r="V35" s="653"/>
      <c r="W35" s="654"/>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78"/>
      <c r="C36" s="95"/>
      <c r="D36" s="542" t="s">
        <v>156</v>
      </c>
      <c r="E36" s="543"/>
      <c r="F36" s="543"/>
      <c r="G36" s="544"/>
      <c r="H36" s="459"/>
      <c r="I36" s="460"/>
      <c r="J36" s="554"/>
      <c r="K36" s="460"/>
      <c r="L36" s="461"/>
      <c r="M36" s="545"/>
      <c r="N36" s="546"/>
      <c r="O36" s="659"/>
      <c r="P36" s="661"/>
      <c r="Q36" s="659"/>
      <c r="R36" s="660"/>
      <c r="S36" s="183"/>
      <c r="T36" s="183"/>
      <c r="U36" s="183"/>
      <c r="V36" s="183"/>
      <c r="W36" s="184"/>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78"/>
      <c r="C37" s="4"/>
      <c r="D37" s="542" t="s">
        <v>157</v>
      </c>
      <c r="E37" s="543"/>
      <c r="F37" s="543"/>
      <c r="G37" s="543"/>
      <c r="H37" s="459"/>
      <c r="I37" s="460"/>
      <c r="J37" s="554"/>
      <c r="K37" s="460"/>
      <c r="L37" s="461"/>
      <c r="M37" s="545"/>
      <c r="N37" s="546"/>
      <c r="O37" s="659"/>
      <c r="P37" s="661"/>
      <c r="Q37" s="659"/>
      <c r="R37" s="660"/>
      <c r="S37" s="183"/>
      <c r="T37" s="183"/>
      <c r="U37" s="183"/>
      <c r="V37" s="183"/>
      <c r="W37" s="184"/>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78"/>
      <c r="C38" s="4"/>
      <c r="D38" s="542" t="s">
        <v>158</v>
      </c>
      <c r="E38" s="543"/>
      <c r="F38" s="543"/>
      <c r="G38" s="543"/>
      <c r="H38" s="459"/>
      <c r="I38" s="460"/>
      <c r="J38" s="554"/>
      <c r="K38" s="460"/>
      <c r="L38" s="461"/>
      <c r="M38" s="545"/>
      <c r="N38" s="546"/>
      <c r="O38" s="659"/>
      <c r="P38" s="661"/>
      <c r="Q38" s="659"/>
      <c r="R38" s="660"/>
      <c r="S38" s="52"/>
      <c r="T38" s="52"/>
      <c r="U38" s="52"/>
      <c r="V38" s="63"/>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78"/>
      <c r="C39" s="4"/>
      <c r="D39" s="542" t="s">
        <v>159</v>
      </c>
      <c r="E39" s="543"/>
      <c r="F39" s="543"/>
      <c r="G39" s="543"/>
      <c r="H39" s="459"/>
      <c r="I39" s="460"/>
      <c r="J39" s="554"/>
      <c r="K39" s="460"/>
      <c r="L39" s="461"/>
      <c r="M39" s="545"/>
      <c r="N39" s="546"/>
      <c r="O39" s="659"/>
      <c r="P39" s="661"/>
      <c r="Q39" s="659"/>
      <c r="R39" s="660"/>
      <c r="S39" s="52"/>
      <c r="T39" s="52"/>
      <c r="U39" s="52"/>
      <c r="V39" s="63"/>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78"/>
      <c r="C40" s="4"/>
      <c r="D40" s="542" t="s">
        <v>160</v>
      </c>
      <c r="E40" s="543"/>
      <c r="F40" s="543"/>
      <c r="G40" s="543"/>
      <c r="H40" s="459"/>
      <c r="I40" s="460"/>
      <c r="J40" s="554"/>
      <c r="K40" s="460"/>
      <c r="L40" s="461"/>
      <c r="M40" s="545"/>
      <c r="N40" s="546"/>
      <c r="O40" s="659"/>
      <c r="P40" s="661"/>
      <c r="Q40" s="659"/>
      <c r="R40" s="660"/>
      <c r="S40" s="52"/>
      <c r="T40" s="52"/>
      <c r="U40" s="52"/>
      <c r="V40" s="63"/>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78"/>
      <c r="C41" s="4"/>
      <c r="D41" s="618" t="s">
        <v>161</v>
      </c>
      <c r="E41" s="619"/>
      <c r="F41" s="619"/>
      <c r="G41" s="619"/>
      <c r="H41" s="459"/>
      <c r="I41" s="460"/>
      <c r="J41" s="554"/>
      <c r="K41" s="460"/>
      <c r="L41" s="461"/>
      <c r="M41" s="545"/>
      <c r="N41" s="546"/>
      <c r="O41" s="659"/>
      <c r="P41" s="661"/>
      <c r="Q41" s="659"/>
      <c r="R41" s="660"/>
      <c r="S41" s="52"/>
      <c r="T41" s="52"/>
      <c r="U41" s="52"/>
      <c r="V41" s="63"/>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79"/>
      <c r="C42" s="455" t="s">
        <v>221</v>
      </c>
      <c r="D42" s="455"/>
      <c r="E42" s="455"/>
      <c r="F42" s="455"/>
      <c r="G42" s="455"/>
      <c r="H42" s="459"/>
      <c r="I42" s="460"/>
      <c r="J42" s="461"/>
      <c r="K42" s="655" t="s">
        <v>254</v>
      </c>
      <c r="L42" s="656"/>
      <c r="M42" s="656"/>
      <c r="N42" s="656"/>
      <c r="O42" s="656"/>
      <c r="P42" s="656"/>
      <c r="Q42" s="656"/>
      <c r="R42" s="656"/>
      <c r="S42" s="656"/>
      <c r="T42" s="656"/>
      <c r="U42" s="656"/>
      <c r="V42" s="656"/>
      <c r="W42" s="657"/>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590" t="s">
        <v>213</v>
      </c>
      <c r="C43" s="591"/>
      <c r="D43" s="591"/>
      <c r="E43" s="591"/>
      <c r="F43" s="591"/>
      <c r="G43" s="591"/>
      <c r="H43" s="591"/>
      <c r="I43" s="591"/>
      <c r="J43" s="591"/>
      <c r="K43" s="591"/>
      <c r="L43" s="591"/>
      <c r="M43" s="592"/>
      <c r="N43" s="592"/>
      <c r="O43" s="592"/>
      <c r="P43" s="592"/>
      <c r="Q43" s="592"/>
      <c r="R43" s="592"/>
      <c r="S43" s="592"/>
      <c r="T43" s="592"/>
      <c r="U43" s="592"/>
      <c r="V43" s="592"/>
      <c r="W43" s="593"/>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91"/>
      <c r="C44" s="675" t="s">
        <v>223</v>
      </c>
      <c r="D44" s="543"/>
      <c r="E44" s="543"/>
      <c r="F44" s="543"/>
      <c r="G44" s="543"/>
      <c r="H44" s="459"/>
      <c r="I44" s="460"/>
      <c r="J44" s="460"/>
      <c r="K44" s="460"/>
      <c r="L44" s="461"/>
      <c r="M44" s="353"/>
      <c r="N44" s="353"/>
      <c r="O44" s="353"/>
      <c r="P44" s="353"/>
      <c r="Q44" s="353"/>
      <c r="R44" s="353"/>
      <c r="S44" s="353"/>
      <c r="T44" s="353"/>
      <c r="U44" s="353"/>
      <c r="V44" s="353"/>
      <c r="W44" s="354"/>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91"/>
      <c r="C45" s="675" t="s">
        <v>224</v>
      </c>
      <c r="D45" s="543"/>
      <c r="E45" s="543"/>
      <c r="F45" s="543"/>
      <c r="G45" s="543"/>
      <c r="H45" s="459"/>
      <c r="I45" s="460"/>
      <c r="J45" s="460"/>
      <c r="K45" s="460"/>
      <c r="L45" s="461"/>
      <c r="M45" s="16"/>
      <c r="N45" s="16"/>
      <c r="O45" s="16"/>
      <c r="P45" s="16"/>
      <c r="Q45" s="16"/>
      <c r="R45" s="16"/>
      <c r="S45" s="16"/>
      <c r="T45" s="16"/>
      <c r="U45" s="16"/>
      <c r="V45" s="16"/>
      <c r="W45" s="40"/>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91"/>
      <c r="C46" s="675" t="s">
        <v>225</v>
      </c>
      <c r="D46" s="543"/>
      <c r="E46" s="543"/>
      <c r="F46" s="543"/>
      <c r="G46" s="543"/>
      <c r="H46" s="478">
        <f>H44*H45/100</f>
        <v>0</v>
      </c>
      <c r="I46" s="479"/>
      <c r="J46" s="479"/>
      <c r="K46" s="479"/>
      <c r="L46" s="480"/>
      <c r="M46" s="1" t="s">
        <v>226</v>
      </c>
      <c r="N46" s="16"/>
      <c r="O46" s="16"/>
      <c r="P46" s="16"/>
      <c r="Q46" s="16"/>
      <c r="R46" s="16"/>
      <c r="S46" s="16"/>
      <c r="T46" s="16"/>
      <c r="U46" s="16"/>
      <c r="V46" s="16"/>
      <c r="W46" s="40"/>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91"/>
      <c r="C47" s="675" t="s">
        <v>227</v>
      </c>
      <c r="D47" s="543"/>
      <c r="E47" s="543"/>
      <c r="F47" s="543"/>
      <c r="G47" s="543"/>
      <c r="H47" s="459"/>
      <c r="I47" s="460"/>
      <c r="J47" s="460"/>
      <c r="K47" s="460"/>
      <c r="L47" s="461"/>
      <c r="M47" s="346"/>
      <c r="N47" s="346"/>
      <c r="O47" s="346"/>
      <c r="P47" s="346"/>
      <c r="Q47" s="346"/>
      <c r="R47" s="346"/>
      <c r="S47" s="346"/>
      <c r="T47" s="346"/>
      <c r="U47" s="346"/>
      <c r="V47" s="346"/>
      <c r="W47" s="355"/>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91"/>
      <c r="C48" s="675" t="s">
        <v>228</v>
      </c>
      <c r="D48" s="543"/>
      <c r="E48" s="543"/>
      <c r="F48" s="543"/>
      <c r="G48" s="543"/>
      <c r="H48" s="672">
        <f>H44-H47</f>
        <v>0</v>
      </c>
      <c r="I48" s="673"/>
      <c r="J48" s="673"/>
      <c r="K48" s="673"/>
      <c r="L48" s="674"/>
      <c r="M48" s="16" t="s">
        <v>230</v>
      </c>
      <c r="N48" s="16"/>
      <c r="O48" s="16"/>
      <c r="P48" s="16"/>
      <c r="Q48" s="16"/>
      <c r="R48" s="346"/>
      <c r="S48" s="346"/>
      <c r="T48" s="346"/>
      <c r="U48" s="346"/>
      <c r="V48" s="346"/>
      <c r="W48" s="355"/>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91"/>
      <c r="C49" s="675" t="s">
        <v>229</v>
      </c>
      <c r="D49" s="543"/>
      <c r="E49" s="543"/>
      <c r="F49" s="543"/>
      <c r="G49" s="543"/>
      <c r="H49" s="669">
        <f>H45*H48/100/1.2</f>
        <v>0</v>
      </c>
      <c r="I49" s="670"/>
      <c r="J49" s="670"/>
      <c r="K49" s="670"/>
      <c r="L49" s="671"/>
      <c r="M49" s="167" t="s">
        <v>231</v>
      </c>
      <c r="N49" s="346"/>
      <c r="O49" s="346"/>
      <c r="P49" s="346"/>
      <c r="Q49" s="346"/>
      <c r="R49" s="346"/>
      <c r="S49" s="346"/>
      <c r="T49" s="346"/>
      <c r="U49" s="346"/>
      <c r="V49" s="346"/>
      <c r="W49" s="355"/>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78"/>
      <c r="C50" s="542" t="s">
        <v>233</v>
      </c>
      <c r="D50" s="543"/>
      <c r="E50" s="543"/>
      <c r="F50" s="543"/>
      <c r="G50" s="544"/>
      <c r="H50" s="459"/>
      <c r="I50" s="460"/>
      <c r="J50" s="460"/>
      <c r="K50" s="460"/>
      <c r="L50" s="461"/>
      <c r="M50" s="51"/>
      <c r="N50" s="51"/>
      <c r="O50" s="51"/>
      <c r="P50" s="52"/>
      <c r="Q50" s="52"/>
      <c r="R50" s="52"/>
      <c r="S50" s="52"/>
      <c r="T50" s="52"/>
      <c r="U50" s="52"/>
      <c r="V50" s="63"/>
      <c r="W50" s="40"/>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356"/>
      <c r="C51" s="543" t="s">
        <v>232</v>
      </c>
      <c r="D51" s="543"/>
      <c r="E51" s="543"/>
      <c r="F51" s="543"/>
      <c r="G51" s="544"/>
      <c r="H51" s="666"/>
      <c r="I51" s="667"/>
      <c r="J51" s="667"/>
      <c r="K51" s="667"/>
      <c r="L51" s="668"/>
      <c r="M51" s="51"/>
      <c r="N51" s="51"/>
      <c r="O51" s="51"/>
      <c r="P51" s="52"/>
      <c r="Q51" s="52"/>
      <c r="R51" s="52"/>
      <c r="S51" s="52"/>
      <c r="T51" s="52"/>
      <c r="U51" s="52"/>
      <c r="V51" s="63"/>
      <c r="W51" s="40"/>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356"/>
      <c r="C52" s="552" t="s">
        <v>261</v>
      </c>
      <c r="D52" s="552"/>
      <c r="E52" s="552"/>
      <c r="F52" s="552"/>
      <c r="G52" s="553"/>
      <c r="H52" s="663"/>
      <c r="I52" s="664"/>
      <c r="J52" s="664"/>
      <c r="K52" s="664"/>
      <c r="L52" s="665"/>
      <c r="M52" s="51"/>
      <c r="N52" s="51"/>
      <c r="O52" s="51"/>
      <c r="P52" s="52"/>
      <c r="Q52" s="52"/>
      <c r="R52" s="52"/>
      <c r="S52" s="52"/>
      <c r="T52" s="52"/>
      <c r="U52" s="52"/>
      <c r="V52" s="63"/>
      <c r="W52" s="40"/>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590" t="s">
        <v>114</v>
      </c>
      <c r="C53" s="595"/>
      <c r="D53" s="596"/>
      <c r="E53" s="596"/>
      <c r="F53" s="596"/>
      <c r="G53" s="596"/>
      <c r="H53" s="595"/>
      <c r="I53" s="595"/>
      <c r="J53" s="595"/>
      <c r="K53" s="595"/>
      <c r="L53" s="595"/>
      <c r="M53" s="592"/>
      <c r="N53" s="592"/>
      <c r="O53" s="592"/>
      <c r="P53" s="592"/>
      <c r="Q53" s="592"/>
      <c r="R53" s="592"/>
      <c r="S53" s="592"/>
      <c r="T53" s="592"/>
      <c r="U53" s="592"/>
      <c r="V53" s="592"/>
      <c r="W53" s="593"/>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78"/>
      <c r="C54" s="603" t="s">
        <v>252</v>
      </c>
      <c r="D54" s="604"/>
      <c r="E54" s="604"/>
      <c r="F54" s="604"/>
      <c r="G54" s="605"/>
      <c r="H54" s="437"/>
      <c r="I54" s="438"/>
      <c r="J54" s="438"/>
      <c r="K54" s="438"/>
      <c r="L54" s="439"/>
      <c r="M54" s="51"/>
      <c r="N54" s="51"/>
      <c r="O54" s="51"/>
      <c r="P54" s="52"/>
      <c r="Q54" s="52"/>
      <c r="R54" s="52"/>
      <c r="S54" s="52"/>
      <c r="T54" s="52"/>
      <c r="U54" s="52"/>
      <c r="V54" s="63"/>
      <c r="W54" s="40"/>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78"/>
      <c r="C55" s="676" t="s">
        <v>234</v>
      </c>
      <c r="D55" s="677"/>
      <c r="E55" s="677"/>
      <c r="F55" s="677"/>
      <c r="G55" s="677"/>
      <c r="H55" s="500">
        <f>H54/1.2</f>
        <v>0</v>
      </c>
      <c r="I55" s="501"/>
      <c r="J55" s="501"/>
      <c r="K55" s="501"/>
      <c r="L55" s="502"/>
      <c r="M55" s="167" t="s">
        <v>236</v>
      </c>
      <c r="N55" s="51"/>
      <c r="O55" s="51"/>
      <c r="P55" s="52"/>
      <c r="Q55" s="52"/>
      <c r="R55" s="52"/>
      <c r="S55" s="52"/>
      <c r="T55" s="52"/>
      <c r="U55" s="52"/>
      <c r="V55" s="63"/>
      <c r="W55" s="40"/>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78"/>
      <c r="C56" s="542" t="s">
        <v>237</v>
      </c>
      <c r="D56" s="543"/>
      <c r="E56" s="543"/>
      <c r="F56" s="543"/>
      <c r="G56" s="544"/>
      <c r="H56" s="459"/>
      <c r="I56" s="460"/>
      <c r="J56" s="460"/>
      <c r="K56" s="460"/>
      <c r="L56" s="461"/>
      <c r="M56" s="51"/>
      <c r="N56" s="51"/>
      <c r="O56" s="51"/>
      <c r="P56" s="52"/>
      <c r="Q56" s="52"/>
      <c r="R56" s="52"/>
      <c r="S56" s="52"/>
      <c r="T56" s="52"/>
      <c r="U56" s="52"/>
      <c r="V56" s="63"/>
      <c r="W56" s="40"/>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356"/>
      <c r="C57" s="543" t="s">
        <v>238</v>
      </c>
      <c r="D57" s="543"/>
      <c r="E57" s="543"/>
      <c r="F57" s="543"/>
      <c r="G57" s="544"/>
      <c r="H57" s="666"/>
      <c r="I57" s="667"/>
      <c r="J57" s="667"/>
      <c r="K57" s="667"/>
      <c r="L57" s="668"/>
      <c r="M57" s="51"/>
      <c r="N57" s="51"/>
      <c r="O57" s="51"/>
      <c r="P57" s="52"/>
      <c r="Q57" s="52"/>
      <c r="R57" s="52"/>
      <c r="S57" s="52"/>
      <c r="T57" s="52"/>
      <c r="U57" s="52"/>
      <c r="V57" s="63"/>
      <c r="W57" s="40"/>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356"/>
      <c r="C58" s="511" t="s">
        <v>260</v>
      </c>
      <c r="D58" s="511"/>
      <c r="E58" s="511"/>
      <c r="F58" s="511"/>
      <c r="G58" s="662"/>
      <c r="H58" s="663"/>
      <c r="I58" s="664"/>
      <c r="J58" s="664"/>
      <c r="K58" s="664"/>
      <c r="L58" s="665"/>
      <c r="M58" s="51"/>
      <c r="N58" s="51"/>
      <c r="O58" s="51"/>
      <c r="P58" s="52"/>
      <c r="Q58" s="52"/>
      <c r="R58" s="52"/>
      <c r="S58" s="52"/>
      <c r="T58" s="52"/>
      <c r="U58" s="52"/>
      <c r="V58" s="63"/>
      <c r="W58" s="40"/>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357" t="s">
        <v>235</v>
      </c>
      <c r="C59" s="358"/>
      <c r="D59" s="358"/>
      <c r="E59" s="358"/>
      <c r="F59" s="358"/>
      <c r="G59" s="358"/>
      <c r="H59" s="481">
        <f>H31+H42+H50+H56</f>
        <v>0</v>
      </c>
      <c r="I59" s="482"/>
      <c r="J59" s="482"/>
      <c r="K59" s="482"/>
      <c r="L59" s="483"/>
      <c r="M59" s="4" t="s">
        <v>255</v>
      </c>
      <c r="N59" s="4"/>
      <c r="O59" s="4"/>
      <c r="P59" s="4"/>
      <c r="Q59" s="4"/>
      <c r="R59" s="4"/>
      <c r="S59" s="4"/>
      <c r="T59" s="4"/>
      <c r="U59" s="4"/>
      <c r="V59" s="4"/>
      <c r="W59" s="62"/>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357" t="s">
        <v>222</v>
      </c>
      <c r="C60" s="358"/>
      <c r="D60" s="358"/>
      <c r="E60" s="358"/>
      <c r="F60" s="358"/>
      <c r="G60" s="358"/>
      <c r="H60" s="678">
        <f>H15</f>
        <v>0</v>
      </c>
      <c r="I60" s="679"/>
      <c r="J60" s="679"/>
      <c r="K60" s="679"/>
      <c r="L60" s="680"/>
      <c r="M60" s="21" t="s">
        <v>202</v>
      </c>
      <c r="N60" s="359"/>
      <c r="O60" s="359"/>
      <c r="P60" s="359"/>
      <c r="Q60" s="359"/>
      <c r="R60" s="359"/>
      <c r="S60" s="359"/>
      <c r="T60" s="359"/>
      <c r="U60" s="359"/>
      <c r="V60" s="359"/>
      <c r="W60" s="360"/>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359"/>
      <c r="C61" s="359"/>
      <c r="D61" s="359"/>
      <c r="E61" s="359"/>
      <c r="F61" s="359"/>
      <c r="G61" s="359"/>
      <c r="H61" s="361"/>
      <c r="I61" s="361"/>
      <c r="J61" s="361"/>
      <c r="K61" s="359"/>
      <c r="L61" s="359"/>
      <c r="M61" s="359"/>
      <c r="N61" s="359"/>
      <c r="O61" s="359"/>
      <c r="P61" s="359"/>
      <c r="Q61" s="359"/>
      <c r="R61" s="359"/>
      <c r="S61" s="359"/>
      <c r="T61" s="359"/>
      <c r="U61" s="359"/>
      <c r="V61" s="359"/>
      <c r="W61" s="359"/>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362" t="s">
        <v>112</v>
      </c>
      <c r="C62" s="363"/>
      <c r="D62" s="363"/>
      <c r="E62" s="363"/>
      <c r="F62" s="36"/>
      <c r="G62" s="36"/>
      <c r="H62" s="73"/>
      <c r="I62" s="73"/>
      <c r="J62" s="73"/>
      <c r="K62" s="42"/>
      <c r="L62" s="42"/>
      <c r="M62" s="42"/>
      <c r="N62" s="42"/>
      <c r="O62" s="42"/>
      <c r="P62" s="42"/>
      <c r="Q62" s="42"/>
      <c r="R62" s="42"/>
      <c r="S62" s="42"/>
      <c r="T62" s="42"/>
      <c r="U62" s="42"/>
      <c r="V62" s="42"/>
      <c r="W62" s="364"/>
    </row>
    <row r="63" spans="2:47" ht="60.6" customHeight="1">
      <c r="B63" s="475"/>
      <c r="C63" s="476"/>
      <c r="D63" s="476"/>
      <c r="E63" s="476"/>
      <c r="F63" s="476"/>
      <c r="G63" s="476"/>
      <c r="H63" s="476"/>
      <c r="I63" s="476"/>
      <c r="J63" s="476"/>
      <c r="K63" s="476"/>
      <c r="L63" s="476"/>
      <c r="M63" s="476"/>
      <c r="N63" s="476"/>
      <c r="O63" s="476"/>
      <c r="P63" s="476"/>
      <c r="Q63" s="476"/>
      <c r="R63" s="476"/>
      <c r="S63" s="476"/>
      <c r="T63" s="476"/>
      <c r="U63" s="476"/>
      <c r="V63" s="476"/>
      <c r="W63" s="477"/>
      <c r="AA63" s="1" t="s">
        <v>21</v>
      </c>
    </row>
    <row r="64" spans="2:47">
      <c r="B64" s="1"/>
      <c r="C64" s="1"/>
      <c r="D64" s="1"/>
      <c r="E64" s="1"/>
      <c r="F64" s="1"/>
      <c r="G64" s="1"/>
      <c r="H64" s="74"/>
      <c r="I64" s="74"/>
      <c r="J64" s="74"/>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RUQ0ckI5KgxHDw4EGIuwHn/d79inip8RX9QEGcCTuiAleipNqbXacQNa/60KVcmeWZN6vGiEY/2WvlOAP3mgSQ==" saltValue="f0j+61O8TKbQS0PRyD9QiQ==" spinCount="100000" sheet="1" formatRows="0"/>
  <dataConsolidate/>
  <mergeCells count="194">
    <mergeCell ref="H60:L60"/>
    <mergeCell ref="H59:L59"/>
    <mergeCell ref="H58:L58"/>
    <mergeCell ref="H57:L57"/>
    <mergeCell ref="H56:L56"/>
    <mergeCell ref="H55:L55"/>
    <mergeCell ref="H54:L54"/>
    <mergeCell ref="K42:W42"/>
    <mergeCell ref="C51:G51"/>
    <mergeCell ref="C57:G57"/>
    <mergeCell ref="C47:G47"/>
    <mergeCell ref="C45:G45"/>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B2:W2"/>
    <mergeCell ref="H4:J4"/>
    <mergeCell ref="H5:J5"/>
    <mergeCell ref="H6:J6"/>
    <mergeCell ref="H7:J7"/>
    <mergeCell ref="B3:W3"/>
    <mergeCell ref="H8:J8"/>
    <mergeCell ref="C5:G5"/>
    <mergeCell ref="C4:G4"/>
    <mergeCell ref="C6:G6"/>
    <mergeCell ref="C7:G7"/>
    <mergeCell ref="C8:G8"/>
    <mergeCell ref="K6:Q6"/>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B19:BE19"/>
    <mergeCell ref="BB20:BE20"/>
    <mergeCell ref="BB21:BE21"/>
    <mergeCell ref="BB22:BE22"/>
    <mergeCell ref="BB24:BE24"/>
    <mergeCell ref="BB23:BE23"/>
    <mergeCell ref="AX19:BA19"/>
    <mergeCell ref="AX20:BA20"/>
    <mergeCell ref="AX21:BA21"/>
    <mergeCell ref="AX22:BA22"/>
    <mergeCell ref="AX23:BA23"/>
    <mergeCell ref="AX24:BA24"/>
    <mergeCell ref="C25:G26"/>
    <mergeCell ref="H25:J26"/>
    <mergeCell ref="N25:P25"/>
    <mergeCell ref="N26:P26"/>
    <mergeCell ref="N27:P27"/>
    <mergeCell ref="K27:M27"/>
    <mergeCell ref="BB27:BE27"/>
    <mergeCell ref="AX27:BA27"/>
    <mergeCell ref="Q28:U28"/>
    <mergeCell ref="H28:J28"/>
    <mergeCell ref="K28:M28"/>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5 H55 O23:P23 O22:P22 O21:P21 O20:P20 O24:P24 N23 N24 N21 I46:L46 H48:L4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zoomScaleNormal="100" zoomScaleSheetLayoutView="100" workbookViewId="0">
      <selection activeCell="E8" sqref="E8:S8"/>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6"/>
      <c r="B1" s="66" t="s">
        <v>197</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705" t="s">
        <v>133</v>
      </c>
      <c r="C3" s="705"/>
      <c r="D3" s="421"/>
      <c r="E3" s="709"/>
      <c r="F3" s="710"/>
      <c r="G3" s="710"/>
      <c r="H3" s="710"/>
      <c r="I3" s="710"/>
      <c r="J3" s="710"/>
      <c r="K3" s="710"/>
      <c r="L3" s="710"/>
      <c r="M3" s="710"/>
      <c r="N3" s="710"/>
      <c r="O3" s="710"/>
      <c r="P3" s="710"/>
      <c r="Q3" s="710"/>
      <c r="R3" s="710"/>
      <c r="S3" s="710"/>
      <c r="T3" s="711"/>
      <c r="U3" s="63"/>
      <c r="X3" s="43" t="s">
        <v>15</v>
      </c>
      <c r="Y3" s="4" t="s">
        <v>16</v>
      </c>
      <c r="AT3" s="16">
        <v>1</v>
      </c>
    </row>
    <row r="4" spans="1:49" ht="19.95" customHeight="1">
      <c r="B4" s="712" t="s">
        <v>98</v>
      </c>
      <c r="C4" s="706" t="s">
        <v>99</v>
      </c>
      <c r="D4" s="706"/>
      <c r="E4" s="696"/>
      <c r="F4" s="696"/>
      <c r="G4" s="696"/>
      <c r="H4" s="696"/>
      <c r="I4" s="696"/>
      <c r="J4" s="696"/>
      <c r="K4" s="696"/>
      <c r="L4" s="696"/>
      <c r="M4" s="696"/>
      <c r="N4" s="696"/>
      <c r="O4" s="696"/>
      <c r="P4" s="696"/>
      <c r="Q4" s="696"/>
      <c r="R4" s="696"/>
      <c r="S4" s="697"/>
      <c r="T4" s="707"/>
      <c r="U4" s="47"/>
    </row>
    <row r="5" spans="1:49" ht="30" customHeight="1" thickBot="1">
      <c r="B5" s="713"/>
      <c r="C5" s="706"/>
      <c r="D5" s="706"/>
      <c r="E5" s="706"/>
      <c r="F5" s="706"/>
      <c r="G5" s="706"/>
      <c r="H5" s="706"/>
      <c r="I5" s="706"/>
      <c r="J5" s="706"/>
      <c r="K5" s="706"/>
      <c r="L5" s="706"/>
      <c r="M5" s="706"/>
      <c r="N5" s="706"/>
      <c r="O5" s="706"/>
      <c r="P5" s="706"/>
      <c r="Q5" s="706"/>
      <c r="R5" s="706"/>
      <c r="S5" s="400"/>
      <c r="T5" s="708"/>
      <c r="U5" s="47"/>
      <c r="AW5" s="4"/>
    </row>
    <row r="6" spans="1:49" ht="19.95" customHeight="1">
      <c r="B6" s="67"/>
      <c r="C6" s="406" t="s">
        <v>267</v>
      </c>
      <c r="D6" s="406"/>
      <c r="E6" s="696" t="s">
        <v>87</v>
      </c>
      <c r="F6" s="696"/>
      <c r="G6" s="696"/>
      <c r="H6" s="696"/>
      <c r="I6" s="696"/>
      <c r="J6" s="696"/>
      <c r="K6" s="696"/>
      <c r="L6" s="696"/>
      <c r="M6" s="696"/>
      <c r="N6" s="696"/>
      <c r="O6" s="696"/>
      <c r="P6" s="696"/>
      <c r="Q6" s="696"/>
      <c r="R6" s="696"/>
      <c r="S6" s="697"/>
      <c r="T6" s="707"/>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403"/>
      <c r="D7" s="403"/>
      <c r="E7" s="698"/>
      <c r="F7" s="698"/>
      <c r="G7" s="698"/>
      <c r="H7" s="698"/>
      <c r="I7" s="698"/>
      <c r="J7" s="698"/>
      <c r="K7" s="698"/>
      <c r="L7" s="698"/>
      <c r="M7" s="698"/>
      <c r="N7" s="698"/>
      <c r="O7" s="698"/>
      <c r="P7" s="698"/>
      <c r="Q7" s="698"/>
      <c r="R7" s="698"/>
      <c r="S7" s="699"/>
      <c r="T7" s="708"/>
      <c r="U7" s="63"/>
      <c r="Y7" s="43"/>
      <c r="Z7" s="4"/>
      <c r="AA7" s="4"/>
      <c r="AB7" s="43"/>
      <c r="AC7" s="43"/>
      <c r="AD7" s="43"/>
      <c r="AE7" s="43"/>
      <c r="AF7" s="43"/>
      <c r="AG7" s="63"/>
      <c r="AH7" s="63"/>
      <c r="AI7" s="63"/>
      <c r="AJ7" s="63"/>
      <c r="AK7" s="63"/>
      <c r="AL7" s="63"/>
      <c r="AM7" s="63"/>
      <c r="AN7" s="63"/>
      <c r="AO7" s="63"/>
      <c r="AP7" s="63"/>
      <c r="AQ7" s="63"/>
      <c r="AR7" s="63"/>
      <c r="AW7" s="4"/>
    </row>
    <row r="8" spans="1:49" ht="62.4" customHeight="1" thickBot="1">
      <c r="B8" s="69"/>
      <c r="C8" s="403"/>
      <c r="D8" s="403"/>
      <c r="E8" s="700" t="s">
        <v>88</v>
      </c>
      <c r="F8" s="700"/>
      <c r="G8" s="700"/>
      <c r="H8" s="700"/>
      <c r="I8" s="700"/>
      <c r="J8" s="700"/>
      <c r="K8" s="700"/>
      <c r="L8" s="700"/>
      <c r="M8" s="700"/>
      <c r="N8" s="700"/>
      <c r="O8" s="700"/>
      <c r="P8" s="700"/>
      <c r="Q8" s="700"/>
      <c r="R8" s="700"/>
      <c r="S8" s="701"/>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403"/>
      <c r="D9" s="403"/>
      <c r="E9" s="696" t="s">
        <v>89</v>
      </c>
      <c r="F9" s="696"/>
      <c r="G9" s="696"/>
      <c r="H9" s="696"/>
      <c r="I9" s="696"/>
      <c r="J9" s="696"/>
      <c r="K9" s="696"/>
      <c r="L9" s="696"/>
      <c r="M9" s="696"/>
      <c r="N9" s="696"/>
      <c r="O9" s="696"/>
      <c r="P9" s="696"/>
      <c r="Q9" s="696"/>
      <c r="R9" s="696"/>
      <c r="S9" s="697"/>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61.2" customHeight="1" thickBot="1">
      <c r="B10" s="69"/>
      <c r="C10" s="403" t="s">
        <v>268</v>
      </c>
      <c r="D10" s="403"/>
      <c r="E10" s="698" t="s">
        <v>90</v>
      </c>
      <c r="F10" s="698"/>
      <c r="G10" s="698"/>
      <c r="H10" s="698"/>
      <c r="I10" s="698"/>
      <c r="J10" s="698"/>
      <c r="K10" s="698"/>
      <c r="L10" s="698"/>
      <c r="M10" s="698"/>
      <c r="N10" s="698"/>
      <c r="O10" s="698"/>
      <c r="P10" s="698"/>
      <c r="Q10" s="698"/>
      <c r="R10" s="698"/>
      <c r="S10" s="699"/>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49.95" customHeight="1" thickBot="1">
      <c r="B11" s="69"/>
      <c r="C11" s="403"/>
      <c r="D11" s="403"/>
      <c r="E11" s="700" t="s">
        <v>91</v>
      </c>
      <c r="F11" s="700"/>
      <c r="G11" s="700"/>
      <c r="H11" s="700"/>
      <c r="I11" s="700"/>
      <c r="J11" s="700"/>
      <c r="K11" s="700"/>
      <c r="L11" s="700"/>
      <c r="M11" s="700"/>
      <c r="N11" s="700"/>
      <c r="O11" s="700"/>
      <c r="P11" s="700"/>
      <c r="Q11" s="700"/>
      <c r="R11" s="700"/>
      <c r="S11" s="701"/>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49.95" customHeight="1" thickBot="1">
      <c r="B12" s="69"/>
      <c r="C12" s="403"/>
      <c r="D12" s="403"/>
      <c r="E12" s="696" t="s">
        <v>92</v>
      </c>
      <c r="F12" s="696"/>
      <c r="G12" s="696"/>
      <c r="H12" s="696"/>
      <c r="I12" s="696"/>
      <c r="J12" s="696"/>
      <c r="K12" s="696"/>
      <c r="L12" s="696"/>
      <c r="M12" s="696"/>
      <c r="N12" s="696"/>
      <c r="O12" s="696"/>
      <c r="P12" s="696"/>
      <c r="Q12" s="696"/>
      <c r="R12" s="696"/>
      <c r="S12" s="697"/>
      <c r="T12" s="87"/>
      <c r="U12" s="53"/>
      <c r="X12" s="49"/>
      <c r="Y12" s="14" t="s">
        <v>17</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403" t="s">
        <v>199</v>
      </c>
      <c r="D13" s="403"/>
      <c r="E13" s="698" t="s">
        <v>93</v>
      </c>
      <c r="F13" s="698"/>
      <c r="G13" s="698"/>
      <c r="H13" s="698"/>
      <c r="I13" s="698"/>
      <c r="J13" s="698"/>
      <c r="K13" s="698"/>
      <c r="L13" s="698"/>
      <c r="M13" s="698"/>
      <c r="N13" s="698"/>
      <c r="O13" s="698"/>
      <c r="P13" s="698"/>
      <c r="Q13" s="698"/>
      <c r="R13" s="698"/>
      <c r="S13" s="699"/>
      <c r="T13" s="87"/>
      <c r="U13" s="53"/>
      <c r="X13" s="49"/>
      <c r="Y13" s="14" t="s">
        <v>21</v>
      </c>
      <c r="Z13" s="14"/>
      <c r="AA13" s="14"/>
      <c r="AB13" s="14"/>
      <c r="AC13" s="14"/>
      <c r="AD13" s="14"/>
      <c r="AE13" s="43"/>
      <c r="AF13" s="43"/>
      <c r="AG13" s="43"/>
      <c r="AH13" s="63"/>
      <c r="AI13" s="63"/>
      <c r="AJ13" s="63"/>
      <c r="AK13" s="63"/>
      <c r="AL13" s="63"/>
      <c r="AM13" s="63"/>
      <c r="AN13" s="63"/>
      <c r="AO13" s="63"/>
      <c r="AP13" s="63"/>
      <c r="AQ13" s="63"/>
      <c r="AR13" s="63"/>
      <c r="AS13" s="63"/>
      <c r="AW13" s="4"/>
    </row>
    <row r="14" spans="1:49" ht="49.95" customHeight="1" thickBot="1">
      <c r="B14" s="69"/>
      <c r="C14" s="403"/>
      <c r="D14" s="403"/>
      <c r="E14" s="700" t="s">
        <v>94</v>
      </c>
      <c r="F14" s="700"/>
      <c r="G14" s="700"/>
      <c r="H14" s="700"/>
      <c r="I14" s="700"/>
      <c r="J14" s="700"/>
      <c r="K14" s="700"/>
      <c r="L14" s="700"/>
      <c r="M14" s="700"/>
      <c r="N14" s="700"/>
      <c r="O14" s="700"/>
      <c r="P14" s="700"/>
      <c r="Q14" s="700"/>
      <c r="R14" s="700"/>
      <c r="S14" s="701"/>
      <c r="T14" s="3"/>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75.599999999999994" customHeight="1" thickBot="1">
      <c r="B15" s="69"/>
      <c r="C15" s="403"/>
      <c r="D15" s="403"/>
      <c r="E15" s="700" t="s">
        <v>95</v>
      </c>
      <c r="F15" s="700"/>
      <c r="G15" s="700"/>
      <c r="H15" s="700"/>
      <c r="I15" s="700"/>
      <c r="J15" s="700"/>
      <c r="K15" s="700"/>
      <c r="L15" s="700"/>
      <c r="M15" s="700"/>
      <c r="N15" s="700"/>
      <c r="O15" s="700"/>
      <c r="P15" s="700"/>
      <c r="Q15" s="700"/>
      <c r="R15" s="700"/>
      <c r="S15" s="701"/>
      <c r="T15" s="87"/>
      <c r="U15" s="53"/>
      <c r="X15" s="49"/>
      <c r="Y15" s="14" t="s">
        <v>17</v>
      </c>
      <c r="Z15" s="14"/>
      <c r="AA15" s="14"/>
      <c r="AB15" s="14"/>
      <c r="AC15" s="14"/>
      <c r="AD15" s="14"/>
      <c r="AE15" s="43"/>
      <c r="AF15" s="43"/>
      <c r="AG15" s="43"/>
      <c r="AH15" s="63"/>
      <c r="AI15" s="63"/>
      <c r="AJ15" s="63"/>
      <c r="AK15" s="63"/>
      <c r="AL15" s="63"/>
      <c r="AM15" s="63"/>
      <c r="AN15" s="63"/>
      <c r="AO15" s="63"/>
      <c r="AP15" s="63"/>
      <c r="AQ15" s="63"/>
      <c r="AR15" s="63"/>
      <c r="AS15" s="63"/>
      <c r="AW15" s="4"/>
    </row>
    <row r="16" spans="1:49" s="49" customFormat="1" ht="49.95" customHeight="1" thickBot="1">
      <c r="A16" s="16"/>
      <c r="B16" s="70"/>
      <c r="C16" s="403"/>
      <c r="D16" s="403"/>
      <c r="E16" s="696" t="s">
        <v>96</v>
      </c>
      <c r="F16" s="696"/>
      <c r="G16" s="696"/>
      <c r="H16" s="696"/>
      <c r="I16" s="696"/>
      <c r="J16" s="696"/>
      <c r="K16" s="696"/>
      <c r="L16" s="696"/>
      <c r="M16" s="696"/>
      <c r="N16" s="696"/>
      <c r="O16" s="696"/>
      <c r="P16" s="696"/>
      <c r="Q16" s="696"/>
      <c r="R16" s="696"/>
      <c r="S16" s="697"/>
      <c r="T16" s="88"/>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49" customFormat="1" ht="4.95" customHeight="1">
      <c r="A17" s="16"/>
      <c r="B17" s="4"/>
      <c r="C17" s="110"/>
      <c r="D17" s="110"/>
      <c r="E17" s="46"/>
      <c r="F17" s="46"/>
      <c r="G17" s="46"/>
      <c r="H17" s="46"/>
      <c r="I17" s="46"/>
      <c r="J17" s="46"/>
      <c r="K17" s="46"/>
      <c r="L17" s="46"/>
      <c r="M17" s="46"/>
      <c r="N17" s="46"/>
      <c r="O17" s="46"/>
      <c r="P17" s="46"/>
      <c r="Q17" s="46"/>
      <c r="R17" s="46"/>
      <c r="S17" s="46"/>
      <c r="T17" s="111"/>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193" t="s">
        <v>239</v>
      </c>
      <c r="C18" s="4"/>
      <c r="D18" s="16"/>
      <c r="E18" s="16"/>
      <c r="F18" s="64"/>
      <c r="G18" s="4"/>
      <c r="H18" s="704"/>
      <c r="I18" s="704"/>
      <c r="J18" s="16"/>
      <c r="K18" s="16"/>
      <c r="L18" s="16"/>
      <c r="M18" s="16"/>
      <c r="N18" s="16"/>
      <c r="O18" s="16"/>
      <c r="P18" s="16"/>
      <c r="Q18" s="16"/>
      <c r="R18" s="16"/>
      <c r="S18" s="16"/>
      <c r="T18" s="16"/>
      <c r="U18" s="16"/>
      <c r="Y18" s="14" t="s">
        <v>20</v>
      </c>
      <c r="AU18" s="16">
        <v>2</v>
      </c>
    </row>
    <row r="19" spans="1:49" ht="15.75" customHeight="1">
      <c r="B19" s="702" t="s">
        <v>136</v>
      </c>
      <c r="C19" s="81" t="s">
        <v>138</v>
      </c>
      <c r="D19" s="81"/>
      <c r="E19" s="194"/>
      <c r="F19" s="195"/>
      <c r="G19" s="196"/>
      <c r="H19" s="197"/>
      <c r="I19" s="197"/>
      <c r="J19" s="197"/>
      <c r="K19" s="81"/>
      <c r="L19" s="81"/>
      <c r="M19" s="81"/>
      <c r="N19" s="81"/>
      <c r="O19" s="81"/>
      <c r="P19" s="198" t="s">
        <v>135</v>
      </c>
      <c r="Q19" s="199" t="str">
        <f>IF(T4="○","適合","不適合")</f>
        <v>不適合</v>
      </c>
      <c r="R19" s="199"/>
      <c r="S19" s="684" t="str">
        <f>IF(AND(Q19="適合",H20="適合"),"適合","不適合")</f>
        <v>不適合</v>
      </c>
      <c r="T19" s="685"/>
      <c r="U19" s="16"/>
      <c r="Y19" s="14"/>
    </row>
    <row r="20" spans="1:49" ht="15.75" customHeight="1" thickBot="1">
      <c r="B20" s="703"/>
      <c r="C20" s="82" t="s">
        <v>139</v>
      </c>
      <c r="D20" s="82"/>
      <c r="E20" s="82"/>
      <c r="F20" s="200">
        <f>COUNTIF(T6:T16,"○")</f>
        <v>0</v>
      </c>
      <c r="G20" s="201" t="s">
        <v>134</v>
      </c>
      <c r="H20" s="695" t="str">
        <f>IF(F20&gt;1,"適合","不適合")</f>
        <v>不適合</v>
      </c>
      <c r="I20" s="695"/>
      <c r="J20" s="202"/>
      <c r="K20" s="203"/>
      <c r="L20" s="82"/>
      <c r="M20" s="82"/>
      <c r="N20" s="82"/>
      <c r="O20" s="82"/>
      <c r="P20" s="82"/>
      <c r="Q20" s="82"/>
      <c r="R20" s="82"/>
      <c r="S20" s="686"/>
      <c r="T20" s="687"/>
      <c r="U20" s="16"/>
      <c r="Y20" s="14" t="s">
        <v>20</v>
      </c>
      <c r="AU20" s="16">
        <v>2</v>
      </c>
    </row>
    <row r="21" spans="1:49" ht="4.2" customHeight="1" thickBot="1">
      <c r="C21" s="16"/>
      <c r="D21" s="16"/>
      <c r="E21" s="204"/>
      <c r="F21" s="205"/>
      <c r="G21" s="4"/>
      <c r="H21" s="16"/>
      <c r="I21" s="16"/>
      <c r="J21" s="16"/>
      <c r="K21" s="16"/>
      <c r="L21" s="16"/>
      <c r="M21" s="16"/>
      <c r="N21" s="16"/>
      <c r="O21" s="16"/>
      <c r="P21" s="16"/>
      <c r="Q21" s="16"/>
      <c r="R21" s="16"/>
      <c r="S21" s="16"/>
      <c r="T21" s="16"/>
      <c r="U21" s="16"/>
      <c r="Y21" s="14" t="s">
        <v>20</v>
      </c>
      <c r="AU21" s="16">
        <v>2</v>
      </c>
    </row>
    <row r="22" spans="1:49" ht="15.75" customHeight="1">
      <c r="B22" s="681" t="s">
        <v>137</v>
      </c>
      <c r="C22" s="81" t="s">
        <v>138</v>
      </c>
      <c r="D22" s="81"/>
      <c r="E22" s="194"/>
      <c r="F22" s="195"/>
      <c r="G22" s="196"/>
      <c r="H22" s="197"/>
      <c r="I22" s="197"/>
      <c r="J22" s="197"/>
      <c r="K22" s="81"/>
      <c r="L22" s="81"/>
      <c r="M22" s="81"/>
      <c r="N22" s="81"/>
      <c r="O22" s="81"/>
      <c r="P22" s="206" t="s">
        <v>135</v>
      </c>
      <c r="Q22" s="199" t="str">
        <f>IF(T4="○","適合","不適合")</f>
        <v>不適合</v>
      </c>
      <c r="R22" s="199"/>
      <c r="S22" s="688" t="str">
        <f>IF(AND(Q22="適合",H23="適合",Q23="適合",H24="適合"),"適合","不適合")</f>
        <v>不適合</v>
      </c>
      <c r="T22" s="689"/>
      <c r="U22" s="16"/>
      <c r="Y22" s="14"/>
    </row>
    <row r="23" spans="1:49" ht="15.75" customHeight="1">
      <c r="B23" s="682"/>
      <c r="C23" s="83" t="s">
        <v>140</v>
      </c>
      <c r="D23" s="83"/>
      <c r="E23" s="86" t="s">
        <v>131</v>
      </c>
      <c r="F23" s="207">
        <f>COUNTIF(T6:T9,"○")</f>
        <v>0</v>
      </c>
      <c r="G23" s="86" t="s">
        <v>130</v>
      </c>
      <c r="H23" s="694" t="str">
        <f>IF(F23&gt;=1,"適合","不適合")</f>
        <v>不適合</v>
      </c>
      <c r="I23" s="694"/>
      <c r="J23" s="208"/>
      <c r="K23" s="209"/>
      <c r="L23" s="71" t="s">
        <v>132</v>
      </c>
      <c r="M23" s="84"/>
      <c r="N23" s="83"/>
      <c r="O23" s="210">
        <f>COUNTIF(T10:T12,"○")</f>
        <v>0</v>
      </c>
      <c r="P23" s="211" t="s">
        <v>135</v>
      </c>
      <c r="Q23" s="209" t="str">
        <f>IF(O23&gt;=1,"適合","不適合")</f>
        <v>不適合</v>
      </c>
      <c r="R23" s="209"/>
      <c r="S23" s="690"/>
      <c r="T23" s="691"/>
      <c r="U23" s="16"/>
      <c r="Y23" s="14" t="s">
        <v>20</v>
      </c>
      <c r="AU23" s="16">
        <v>2</v>
      </c>
    </row>
    <row r="24" spans="1:49" ht="15.75" customHeight="1" thickBot="1">
      <c r="B24" s="683"/>
      <c r="C24" s="82" t="s">
        <v>144</v>
      </c>
      <c r="D24" s="82"/>
      <c r="E24" s="82"/>
      <c r="F24" s="212">
        <f>COUNTIF(T6:T16,"○")</f>
        <v>0</v>
      </c>
      <c r="G24" s="201" t="s">
        <v>130</v>
      </c>
      <c r="H24" s="203" t="str">
        <f>IF(F24&gt;3,"適合","不適合")</f>
        <v>不適合</v>
      </c>
      <c r="I24" s="213"/>
      <c r="J24" s="213"/>
      <c r="K24" s="203"/>
      <c r="L24" s="85"/>
      <c r="M24" s="85"/>
      <c r="N24" s="85"/>
      <c r="O24" s="85"/>
      <c r="P24" s="85"/>
      <c r="Q24" s="85"/>
      <c r="R24" s="85"/>
      <c r="S24" s="692"/>
      <c r="T24" s="693"/>
      <c r="U24" s="65"/>
      <c r="Y24" s="14" t="s">
        <v>20</v>
      </c>
      <c r="AU24" s="16">
        <v>2</v>
      </c>
    </row>
    <row r="25" spans="1:49" ht="15.75" customHeight="1">
      <c r="C25" s="16"/>
      <c r="D25" s="16"/>
      <c r="E25" s="16"/>
      <c r="F25" s="64"/>
      <c r="G25" s="4"/>
      <c r="H25" s="16"/>
      <c r="I25" s="16"/>
      <c r="J25" s="16"/>
      <c r="K25" s="16"/>
      <c r="L25" s="16"/>
      <c r="M25" s="16"/>
      <c r="N25" s="16"/>
      <c r="O25" s="16"/>
      <c r="P25" s="16"/>
      <c r="Q25" s="16"/>
      <c r="R25" s="16"/>
      <c r="S25" s="16"/>
      <c r="T25" s="16"/>
      <c r="U25" s="16"/>
      <c r="Y25" s="14" t="s">
        <v>20</v>
      </c>
      <c r="AU25" s="16">
        <v>2</v>
      </c>
    </row>
    <row r="26" spans="1:49" ht="15.75" customHeight="1">
      <c r="C26" s="16"/>
      <c r="D26" s="16"/>
      <c r="E26" s="16"/>
      <c r="F26" s="43"/>
      <c r="G26" s="4"/>
      <c r="H26" s="16"/>
      <c r="I26" s="16"/>
      <c r="J26" s="16"/>
      <c r="K26" s="16"/>
      <c r="L26" s="16"/>
      <c r="M26" s="16"/>
      <c r="N26" s="16"/>
      <c r="O26" s="16"/>
      <c r="P26" s="16"/>
      <c r="Q26" s="16"/>
      <c r="R26" s="16"/>
      <c r="S26" s="16"/>
      <c r="T26" s="16"/>
      <c r="U26" s="16"/>
      <c r="AU26" s="16">
        <v>2</v>
      </c>
    </row>
    <row r="27" spans="1:49" ht="15.75" customHeight="1">
      <c r="C27" s="4"/>
      <c r="D27" s="16"/>
      <c r="E27" s="16"/>
      <c r="F27" s="64"/>
      <c r="G27" s="4"/>
      <c r="H27" s="4"/>
      <c r="I27" s="4"/>
      <c r="J27" s="4"/>
      <c r="K27" s="4"/>
      <c r="L27" s="16"/>
      <c r="M27" s="16"/>
      <c r="N27" s="16"/>
      <c r="O27" s="16"/>
      <c r="P27" s="16"/>
      <c r="Q27" s="16"/>
      <c r="R27" s="16"/>
      <c r="S27" s="16"/>
      <c r="T27" s="16"/>
      <c r="U27" s="16"/>
      <c r="Y27" s="14" t="s">
        <v>20</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409LtAlquNzI/UV41/fRu82jt91U9+Pn26LlviAJYffyN1HIIq71FzO6bIGazd/3OueuvgAAjcpZS3Iff18YmA==" saltValue="rGted6zhtiBXT2xXJpAYow==" spinCount="100000" sheet="1" formatRows="0"/>
  <dataConsolidate/>
  <mergeCells count="26">
    <mergeCell ref="B3:D3"/>
    <mergeCell ref="C4:S5"/>
    <mergeCell ref="T4:T5"/>
    <mergeCell ref="E3:T3"/>
    <mergeCell ref="T6:T7"/>
    <mergeCell ref="B4:B5"/>
    <mergeCell ref="C6:D9"/>
    <mergeCell ref="E6:S7"/>
    <mergeCell ref="E8:S8"/>
    <mergeCell ref="E9:S9"/>
    <mergeCell ref="E12:S12"/>
    <mergeCell ref="E13:S13"/>
    <mergeCell ref="E14:S14"/>
    <mergeCell ref="E15:S15"/>
    <mergeCell ref="B19:B20"/>
    <mergeCell ref="H18:I18"/>
    <mergeCell ref="E16:S16"/>
    <mergeCell ref="C10:D12"/>
    <mergeCell ref="C13:D16"/>
    <mergeCell ref="E10:S10"/>
    <mergeCell ref="E11:S11"/>
    <mergeCell ref="B22:B24"/>
    <mergeCell ref="S19:T20"/>
    <mergeCell ref="S22:T24"/>
    <mergeCell ref="H23:I23"/>
    <mergeCell ref="H20:I20"/>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view="pageBreakPreview" topLeftCell="A3" zoomScale="85" zoomScaleNormal="100" zoomScaleSheetLayoutView="85" workbookViewId="0">
      <selection activeCell="Q20" sqref="Q20"/>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6"/>
      <c r="B1" s="66" t="s">
        <v>198</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705" t="s">
        <v>133</v>
      </c>
      <c r="C3" s="705"/>
      <c r="D3" s="421"/>
      <c r="E3" s="709"/>
      <c r="F3" s="710"/>
      <c r="G3" s="710"/>
      <c r="H3" s="710"/>
      <c r="I3" s="710"/>
      <c r="J3" s="710"/>
      <c r="K3" s="710"/>
      <c r="L3" s="710"/>
      <c r="M3" s="710"/>
      <c r="N3" s="710"/>
      <c r="O3" s="710"/>
      <c r="P3" s="710"/>
      <c r="Q3" s="710"/>
      <c r="R3" s="710"/>
      <c r="S3" s="710"/>
      <c r="T3" s="711"/>
      <c r="U3" s="63"/>
      <c r="X3" s="43" t="s">
        <v>15</v>
      </c>
      <c r="Y3" s="4" t="s">
        <v>16</v>
      </c>
      <c r="AT3" s="16">
        <v>1</v>
      </c>
    </row>
    <row r="4" spans="1:49" ht="19.95" customHeight="1">
      <c r="B4" s="712" t="s">
        <v>98</v>
      </c>
      <c r="C4" s="706" t="s">
        <v>128</v>
      </c>
      <c r="D4" s="706"/>
      <c r="E4" s="696"/>
      <c r="F4" s="696"/>
      <c r="G4" s="696"/>
      <c r="H4" s="696"/>
      <c r="I4" s="696"/>
      <c r="J4" s="696"/>
      <c r="K4" s="696"/>
      <c r="L4" s="696"/>
      <c r="M4" s="696"/>
      <c r="N4" s="696"/>
      <c r="O4" s="696"/>
      <c r="P4" s="696"/>
      <c r="Q4" s="696"/>
      <c r="R4" s="696"/>
      <c r="S4" s="697"/>
      <c r="T4" s="707"/>
      <c r="U4" s="47"/>
    </row>
    <row r="5" spans="1:49" ht="30" customHeight="1" thickBot="1">
      <c r="B5" s="713"/>
      <c r="C5" s="706"/>
      <c r="D5" s="706"/>
      <c r="E5" s="706"/>
      <c r="F5" s="706"/>
      <c r="G5" s="706"/>
      <c r="H5" s="706"/>
      <c r="I5" s="706"/>
      <c r="J5" s="706"/>
      <c r="K5" s="706"/>
      <c r="L5" s="706"/>
      <c r="M5" s="706"/>
      <c r="N5" s="706"/>
      <c r="O5" s="706"/>
      <c r="P5" s="706"/>
      <c r="Q5" s="706"/>
      <c r="R5" s="706"/>
      <c r="S5" s="400"/>
      <c r="T5" s="708"/>
      <c r="U5" s="47"/>
      <c r="AW5" s="4"/>
    </row>
    <row r="6" spans="1:49" ht="19.95" customHeight="1">
      <c r="B6" s="67"/>
      <c r="C6" s="406" t="s">
        <v>265</v>
      </c>
      <c r="D6" s="406"/>
      <c r="E6" s="696" t="s">
        <v>120</v>
      </c>
      <c r="F6" s="696"/>
      <c r="G6" s="696"/>
      <c r="H6" s="696"/>
      <c r="I6" s="696"/>
      <c r="J6" s="696"/>
      <c r="K6" s="696"/>
      <c r="L6" s="696"/>
      <c r="M6" s="696"/>
      <c r="N6" s="696"/>
      <c r="O6" s="696"/>
      <c r="P6" s="696"/>
      <c r="Q6" s="696"/>
      <c r="R6" s="696"/>
      <c r="S6" s="697"/>
      <c r="T6" s="707"/>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403"/>
      <c r="D7" s="403"/>
      <c r="E7" s="698"/>
      <c r="F7" s="698"/>
      <c r="G7" s="698"/>
      <c r="H7" s="698"/>
      <c r="I7" s="698"/>
      <c r="J7" s="698"/>
      <c r="K7" s="698"/>
      <c r="L7" s="698"/>
      <c r="M7" s="698"/>
      <c r="N7" s="698"/>
      <c r="O7" s="698"/>
      <c r="P7" s="698"/>
      <c r="Q7" s="698"/>
      <c r="R7" s="698"/>
      <c r="S7" s="699"/>
      <c r="T7" s="708"/>
      <c r="U7" s="63"/>
      <c r="Y7" s="43"/>
      <c r="Z7" s="4"/>
      <c r="AA7" s="4"/>
      <c r="AB7" s="43"/>
      <c r="AC7" s="43"/>
      <c r="AD7" s="43"/>
      <c r="AE7" s="43"/>
      <c r="AF7" s="43"/>
      <c r="AG7" s="63"/>
      <c r="AH7" s="63"/>
      <c r="AI7" s="63"/>
      <c r="AJ7" s="63"/>
      <c r="AK7" s="63"/>
      <c r="AL7" s="63"/>
      <c r="AM7" s="63"/>
      <c r="AN7" s="63"/>
      <c r="AO7" s="63"/>
      <c r="AP7" s="63"/>
      <c r="AQ7" s="63"/>
      <c r="AR7" s="63"/>
      <c r="AW7" s="4"/>
    </row>
    <row r="8" spans="1:49" ht="51" customHeight="1" thickBot="1">
      <c r="B8" s="69"/>
      <c r="C8" s="403"/>
      <c r="D8" s="403"/>
      <c r="E8" s="700" t="s">
        <v>121</v>
      </c>
      <c r="F8" s="700"/>
      <c r="G8" s="700"/>
      <c r="H8" s="700"/>
      <c r="I8" s="700"/>
      <c r="J8" s="700"/>
      <c r="K8" s="700"/>
      <c r="L8" s="700"/>
      <c r="M8" s="700"/>
      <c r="N8" s="700"/>
      <c r="O8" s="700"/>
      <c r="P8" s="700"/>
      <c r="Q8" s="700"/>
      <c r="R8" s="700"/>
      <c r="S8" s="701"/>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403"/>
      <c r="D9" s="403"/>
      <c r="E9" s="696" t="s">
        <v>122</v>
      </c>
      <c r="F9" s="696"/>
      <c r="G9" s="696"/>
      <c r="H9" s="696"/>
      <c r="I9" s="696"/>
      <c r="J9" s="696"/>
      <c r="K9" s="696"/>
      <c r="L9" s="696"/>
      <c r="M9" s="696"/>
      <c r="N9" s="696"/>
      <c r="O9" s="696"/>
      <c r="P9" s="696"/>
      <c r="Q9" s="696"/>
      <c r="R9" s="696"/>
      <c r="S9" s="697"/>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55.2" customHeight="1" thickBot="1">
      <c r="B10" s="69"/>
      <c r="C10" s="403" t="s">
        <v>266</v>
      </c>
      <c r="D10" s="403"/>
      <c r="E10" s="698" t="s">
        <v>123</v>
      </c>
      <c r="F10" s="698"/>
      <c r="G10" s="698"/>
      <c r="H10" s="698"/>
      <c r="I10" s="698"/>
      <c r="J10" s="698"/>
      <c r="K10" s="698"/>
      <c r="L10" s="698"/>
      <c r="M10" s="698"/>
      <c r="N10" s="698"/>
      <c r="O10" s="698"/>
      <c r="P10" s="698"/>
      <c r="Q10" s="698"/>
      <c r="R10" s="698"/>
      <c r="S10" s="699"/>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83.4" customHeight="1" thickBot="1">
      <c r="B11" s="69"/>
      <c r="C11" s="403"/>
      <c r="D11" s="403"/>
      <c r="E11" s="700" t="s">
        <v>124</v>
      </c>
      <c r="F11" s="700"/>
      <c r="G11" s="700"/>
      <c r="H11" s="700"/>
      <c r="I11" s="700"/>
      <c r="J11" s="700"/>
      <c r="K11" s="700"/>
      <c r="L11" s="700"/>
      <c r="M11" s="700"/>
      <c r="N11" s="700"/>
      <c r="O11" s="700"/>
      <c r="P11" s="700"/>
      <c r="Q11" s="700"/>
      <c r="R11" s="700"/>
      <c r="S11" s="701"/>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84" customHeight="1" thickBot="1">
      <c r="B12" s="69"/>
      <c r="C12" s="403" t="s">
        <v>269</v>
      </c>
      <c r="D12" s="403"/>
      <c r="E12" s="698" t="s">
        <v>125</v>
      </c>
      <c r="F12" s="698"/>
      <c r="G12" s="698"/>
      <c r="H12" s="698"/>
      <c r="I12" s="698"/>
      <c r="J12" s="698"/>
      <c r="K12" s="698"/>
      <c r="L12" s="698"/>
      <c r="M12" s="698"/>
      <c r="N12" s="698"/>
      <c r="O12" s="698"/>
      <c r="P12" s="698"/>
      <c r="Q12" s="698"/>
      <c r="R12" s="698"/>
      <c r="S12" s="699"/>
      <c r="T12" s="87"/>
      <c r="U12" s="53"/>
      <c r="X12" s="49"/>
      <c r="Y12" s="14" t="s">
        <v>21</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403"/>
      <c r="D13" s="403"/>
      <c r="E13" s="700" t="s">
        <v>126</v>
      </c>
      <c r="F13" s="700"/>
      <c r="G13" s="700"/>
      <c r="H13" s="700"/>
      <c r="I13" s="700"/>
      <c r="J13" s="700"/>
      <c r="K13" s="700"/>
      <c r="L13" s="700"/>
      <c r="M13" s="700"/>
      <c r="N13" s="700"/>
      <c r="O13" s="700"/>
      <c r="P13" s="700"/>
      <c r="Q13" s="700"/>
      <c r="R13" s="700"/>
      <c r="S13" s="701"/>
      <c r="T13" s="3"/>
      <c r="U13" s="53"/>
      <c r="X13" s="49"/>
      <c r="Y13" s="14" t="s">
        <v>17</v>
      </c>
      <c r="Z13" s="14"/>
      <c r="AA13" s="14"/>
      <c r="AB13" s="14"/>
      <c r="AC13" s="14"/>
      <c r="AD13" s="14"/>
      <c r="AE13" s="43"/>
      <c r="AF13" s="43"/>
      <c r="AG13" s="43"/>
      <c r="AH13" s="63"/>
      <c r="AI13" s="63"/>
      <c r="AJ13" s="63"/>
      <c r="AK13" s="63"/>
      <c r="AL13" s="63"/>
      <c r="AM13" s="63"/>
      <c r="AN13" s="63"/>
      <c r="AO13" s="63"/>
      <c r="AP13" s="63"/>
      <c r="AQ13" s="63"/>
      <c r="AR13" s="63"/>
      <c r="AS13" s="63"/>
      <c r="AW13" s="4"/>
    </row>
    <row r="14" spans="1:49" ht="52.2" customHeight="1" thickBot="1">
      <c r="B14" s="69"/>
      <c r="C14" s="403"/>
      <c r="D14" s="403"/>
      <c r="E14" s="715" t="s">
        <v>127</v>
      </c>
      <c r="F14" s="715"/>
      <c r="G14" s="715"/>
      <c r="H14" s="715"/>
      <c r="I14" s="715"/>
      <c r="J14" s="715"/>
      <c r="K14" s="715"/>
      <c r="L14" s="715"/>
      <c r="M14" s="715"/>
      <c r="N14" s="715"/>
      <c r="O14" s="715"/>
      <c r="P14" s="715"/>
      <c r="Q14" s="715"/>
      <c r="R14" s="715"/>
      <c r="S14" s="716"/>
      <c r="T14" s="87"/>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6" customHeight="1">
      <c r="B15" s="29"/>
      <c r="C15" s="110"/>
      <c r="D15" s="110"/>
      <c r="E15" s="46"/>
      <c r="F15" s="46"/>
      <c r="G15" s="46"/>
      <c r="H15" s="46"/>
      <c r="I15" s="46"/>
      <c r="J15" s="46"/>
      <c r="K15" s="46"/>
      <c r="L15" s="46"/>
      <c r="M15" s="46"/>
      <c r="N15" s="46"/>
      <c r="O15" s="46"/>
      <c r="P15" s="46"/>
      <c r="Q15" s="46"/>
      <c r="R15" s="46"/>
      <c r="S15" s="46"/>
      <c r="T15" s="111"/>
      <c r="U15" s="53"/>
      <c r="X15" s="49"/>
      <c r="Y15" s="14"/>
      <c r="Z15" s="14"/>
      <c r="AA15" s="14"/>
      <c r="AB15" s="14"/>
      <c r="AC15" s="14"/>
      <c r="AD15" s="14"/>
      <c r="AE15" s="43"/>
      <c r="AF15" s="43"/>
      <c r="AG15" s="43"/>
      <c r="AH15" s="63"/>
      <c r="AI15" s="63"/>
      <c r="AJ15" s="63"/>
      <c r="AK15" s="63"/>
      <c r="AL15" s="63"/>
      <c r="AM15" s="63"/>
      <c r="AN15" s="63"/>
      <c r="AO15" s="63"/>
      <c r="AP15" s="63"/>
      <c r="AQ15" s="63"/>
      <c r="AR15" s="63"/>
      <c r="AS15" s="63"/>
      <c r="AW15" s="4"/>
    </row>
    <row r="16" spans="1:49" ht="15.75" customHeight="1" thickBot="1">
      <c r="B16" s="16" t="s">
        <v>239</v>
      </c>
      <c r="C16" s="4"/>
      <c r="D16" s="16"/>
      <c r="E16" s="16"/>
      <c r="F16" s="64"/>
      <c r="G16" s="4"/>
      <c r="H16" s="16"/>
      <c r="I16" s="16"/>
      <c r="J16" s="16"/>
      <c r="K16" s="16"/>
      <c r="L16" s="16"/>
      <c r="M16" s="16"/>
      <c r="N16" s="16"/>
      <c r="O16" s="16"/>
      <c r="P16" s="16"/>
      <c r="Q16" s="16"/>
      <c r="R16" s="16"/>
      <c r="S16" s="16"/>
      <c r="T16" s="16"/>
      <c r="U16" s="16"/>
      <c r="Y16" s="14" t="s">
        <v>20</v>
      </c>
      <c r="AU16" s="16">
        <v>2</v>
      </c>
    </row>
    <row r="17" spans="2:47" ht="15.75" customHeight="1">
      <c r="B17" s="702" t="s">
        <v>136</v>
      </c>
      <c r="C17" s="81" t="s">
        <v>141</v>
      </c>
      <c r="D17" s="81"/>
      <c r="E17" s="194"/>
      <c r="F17" s="223"/>
      <c r="G17" s="196"/>
      <c r="H17" s="197"/>
      <c r="I17" s="197"/>
      <c r="J17" s="197"/>
      <c r="K17" s="81"/>
      <c r="L17" s="81"/>
      <c r="M17" s="81"/>
      <c r="N17" s="81"/>
      <c r="O17" s="81"/>
      <c r="P17" s="198" t="s">
        <v>135</v>
      </c>
      <c r="Q17" s="199" t="str">
        <f>IF(T4="○","適合","不適合")</f>
        <v>不適合</v>
      </c>
      <c r="R17" s="199"/>
      <c r="S17" s="684" t="str">
        <f>IF(AND(Q17="適合",H18="適合"),"適合","不適合")</f>
        <v>不適合</v>
      </c>
      <c r="T17" s="685"/>
      <c r="U17" s="16"/>
      <c r="Y17" s="14" t="s">
        <v>20</v>
      </c>
      <c r="AU17" s="16">
        <v>2</v>
      </c>
    </row>
    <row r="18" spans="2:47" ht="15.75" customHeight="1" thickBot="1">
      <c r="B18" s="703"/>
      <c r="C18" s="82" t="s">
        <v>139</v>
      </c>
      <c r="D18" s="82"/>
      <c r="E18" s="82"/>
      <c r="F18" s="200">
        <f>COUNTIF(T6:T14,"○")</f>
        <v>0</v>
      </c>
      <c r="G18" s="201" t="s">
        <v>143</v>
      </c>
      <c r="H18" s="695" t="str">
        <f>IF(F18&gt;1,"適合","不適合")</f>
        <v>不適合</v>
      </c>
      <c r="I18" s="695"/>
      <c r="J18" s="202"/>
      <c r="K18" s="203"/>
      <c r="L18" s="82"/>
      <c r="M18" s="82"/>
      <c r="N18" s="82"/>
      <c r="O18" s="82"/>
      <c r="P18" s="82"/>
      <c r="Q18" s="82"/>
      <c r="R18" s="82"/>
      <c r="S18" s="686"/>
      <c r="T18" s="687"/>
      <c r="U18" s="16"/>
      <c r="Y18" s="14" t="s">
        <v>20</v>
      </c>
      <c r="AU18" s="16">
        <v>2</v>
      </c>
    </row>
    <row r="19" spans="2:47" ht="5.4" customHeight="1" thickBot="1">
      <c r="C19" s="16"/>
      <c r="D19" s="16"/>
      <c r="E19" s="204"/>
      <c r="F19" s="224"/>
      <c r="G19" s="4"/>
      <c r="H19" s="16"/>
      <c r="I19" s="16"/>
      <c r="J19" s="16"/>
      <c r="K19" s="16"/>
      <c r="L19" s="16"/>
      <c r="M19" s="16"/>
      <c r="N19" s="16"/>
      <c r="O19" s="16"/>
      <c r="P19" s="16"/>
      <c r="Q19" s="16"/>
      <c r="R19" s="16"/>
      <c r="S19" s="16"/>
      <c r="T19" s="16"/>
      <c r="U19" s="16"/>
      <c r="Y19" s="14" t="s">
        <v>20</v>
      </c>
      <c r="AU19" s="16">
        <v>2</v>
      </c>
    </row>
    <row r="20" spans="2:47" ht="15.75" customHeight="1">
      <c r="B20" s="681" t="s">
        <v>137</v>
      </c>
      <c r="C20" s="81" t="s">
        <v>142</v>
      </c>
      <c r="D20" s="81"/>
      <c r="E20" s="194"/>
      <c r="F20" s="223"/>
      <c r="G20" s="196"/>
      <c r="H20" s="714"/>
      <c r="I20" s="714"/>
      <c r="J20" s="197"/>
      <c r="K20" s="81"/>
      <c r="L20" s="81"/>
      <c r="M20" s="81"/>
      <c r="N20" s="81"/>
      <c r="O20" s="81"/>
      <c r="P20" s="206" t="s">
        <v>135</v>
      </c>
      <c r="Q20" s="199" t="str">
        <f>IF(T4="○","適合","不適合")</f>
        <v>不適合</v>
      </c>
      <c r="R20" s="199"/>
      <c r="S20" s="688" t="str">
        <f>IF(AND(Q20="適合",H21="適合",Q21="適合",H22="適合"),"適合","不適合")</f>
        <v>不適合</v>
      </c>
      <c r="T20" s="689"/>
      <c r="U20" s="16"/>
      <c r="Y20" s="14" t="s">
        <v>20</v>
      </c>
      <c r="AU20" s="16">
        <v>2</v>
      </c>
    </row>
    <row r="21" spans="2:47" ht="15.75" customHeight="1">
      <c r="B21" s="682"/>
      <c r="C21" s="83" t="s">
        <v>140</v>
      </c>
      <c r="D21" s="83"/>
      <c r="E21" s="86" t="s">
        <v>131</v>
      </c>
      <c r="F21" s="207">
        <f>COUNTIF(T6:T9,"○")</f>
        <v>0</v>
      </c>
      <c r="G21" s="86" t="s">
        <v>130</v>
      </c>
      <c r="H21" s="694" t="str">
        <f>IF(F21&gt;=1,"適合","不適合")</f>
        <v>不適合</v>
      </c>
      <c r="I21" s="694"/>
      <c r="J21" s="209"/>
      <c r="K21" s="209"/>
      <c r="L21" s="71" t="s">
        <v>132</v>
      </c>
      <c r="M21" s="83"/>
      <c r="N21" s="83"/>
      <c r="O21" s="210">
        <f>COUNTIF(T10:T11,"○")</f>
        <v>0</v>
      </c>
      <c r="P21" s="211" t="s">
        <v>135</v>
      </c>
      <c r="Q21" s="209" t="str">
        <f>IF(O21&gt;=1,"適合","不適合")</f>
        <v>不適合</v>
      </c>
      <c r="R21" s="209"/>
      <c r="S21" s="690"/>
      <c r="T21" s="691"/>
      <c r="U21" s="16"/>
      <c r="Y21" s="14" t="s">
        <v>20</v>
      </c>
      <c r="AU21" s="16">
        <v>2</v>
      </c>
    </row>
    <row r="22" spans="2:47" ht="15.75" customHeight="1" thickBot="1">
      <c r="B22" s="683"/>
      <c r="C22" s="82" t="s">
        <v>145</v>
      </c>
      <c r="D22" s="82"/>
      <c r="E22" s="82"/>
      <c r="F22" s="212">
        <f>COUNTIF(T6:T14,"○")</f>
        <v>0</v>
      </c>
      <c r="G22" s="201" t="s">
        <v>130</v>
      </c>
      <c r="H22" s="203" t="str">
        <f>IF(F22&gt;3,"適合","不適合")</f>
        <v>不適合</v>
      </c>
      <c r="I22" s="193"/>
      <c r="J22" s="193"/>
      <c r="K22" s="203"/>
      <c r="L22" s="89"/>
      <c r="M22" s="89"/>
      <c r="N22" s="89"/>
      <c r="O22" s="89"/>
      <c r="P22" s="89"/>
      <c r="Q22" s="89"/>
      <c r="R22" s="89"/>
      <c r="S22" s="692"/>
      <c r="T22" s="693"/>
      <c r="U22" s="65"/>
      <c r="Y22" s="14" t="s">
        <v>20</v>
      </c>
      <c r="AU22" s="16">
        <v>2</v>
      </c>
    </row>
    <row r="23" spans="2:47" ht="15.75" customHeight="1">
      <c r="C23" s="16"/>
      <c r="D23" s="16"/>
      <c r="E23" s="16"/>
      <c r="F23" s="64"/>
      <c r="G23" s="4"/>
      <c r="H23" s="16"/>
      <c r="I23" s="16"/>
      <c r="J23" s="16"/>
      <c r="K23" s="16"/>
      <c r="L23" s="16"/>
      <c r="M23" s="16"/>
      <c r="N23" s="16"/>
      <c r="O23" s="16"/>
      <c r="P23" s="16"/>
      <c r="Q23" s="16"/>
      <c r="R23" s="16"/>
      <c r="S23" s="16"/>
      <c r="T23" s="16"/>
      <c r="U23" s="16"/>
      <c r="Y23" s="14" t="s">
        <v>20</v>
      </c>
      <c r="AU23" s="16">
        <v>2</v>
      </c>
    </row>
    <row r="24" spans="2:47" ht="15.75" customHeight="1">
      <c r="C24" s="16"/>
      <c r="D24" s="16"/>
      <c r="E24" s="16"/>
      <c r="F24" s="43"/>
      <c r="G24" s="4"/>
      <c r="H24" s="16"/>
      <c r="I24" s="16"/>
      <c r="J24" s="16"/>
      <c r="K24" s="16"/>
      <c r="L24" s="16"/>
      <c r="M24" s="16"/>
      <c r="N24" s="16"/>
      <c r="O24" s="16"/>
      <c r="P24" s="16"/>
      <c r="Q24" s="16"/>
      <c r="R24" s="16"/>
      <c r="S24" s="16"/>
      <c r="T24" s="16"/>
      <c r="U24" s="16"/>
      <c r="AU24" s="16">
        <v>2</v>
      </c>
    </row>
    <row r="25" spans="2:47" ht="15.75" customHeight="1">
      <c r="C25" s="4"/>
      <c r="D25" s="16"/>
      <c r="E25" s="16"/>
      <c r="F25" s="64"/>
      <c r="G25" s="4"/>
      <c r="H25" s="4"/>
      <c r="I25" s="4"/>
      <c r="J25" s="4"/>
      <c r="K25" s="4"/>
      <c r="L25" s="16"/>
      <c r="M25" s="16"/>
      <c r="N25" s="16"/>
      <c r="O25" s="16"/>
      <c r="P25" s="16"/>
      <c r="Q25" s="16"/>
      <c r="R25" s="16"/>
      <c r="S25" s="16"/>
      <c r="T25" s="16"/>
      <c r="U25" s="16"/>
      <c r="Y25" s="14" t="s">
        <v>20</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1uf0C5fnI1SyfxKlbloAeChmJhMQ6x/MXnqUKypz15aLX4QWNUYtBDsG1PyRRAVZ/u36Cw4b2PnlpxJhhRlCdg==" saltValue="qxkjNW2yUIGVfpm9TNCyGg==" spinCount="100000" sheet="1" formatRows="0"/>
  <dataConsolidate/>
  <mergeCells count="24">
    <mergeCell ref="B3:D3"/>
    <mergeCell ref="E3:T3"/>
    <mergeCell ref="C4:S5"/>
    <mergeCell ref="T4:T5"/>
    <mergeCell ref="C6:D9"/>
    <mergeCell ref="E6:S7"/>
    <mergeCell ref="T6:T7"/>
    <mergeCell ref="E8:S8"/>
    <mergeCell ref="E9:S9"/>
    <mergeCell ref="B4:B5"/>
    <mergeCell ref="C10:D11"/>
    <mergeCell ref="E10:S10"/>
    <mergeCell ref="E11:S11"/>
    <mergeCell ref="C12:D14"/>
    <mergeCell ref="E12:S12"/>
    <mergeCell ref="E13:S13"/>
    <mergeCell ref="E14:S14"/>
    <mergeCell ref="B17:B18"/>
    <mergeCell ref="S17:T18"/>
    <mergeCell ref="B20:B22"/>
    <mergeCell ref="S20:T22"/>
    <mergeCell ref="H21:I21"/>
    <mergeCell ref="H20:I20"/>
    <mergeCell ref="H18:I18"/>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election activeCell="I19" sqref="I19"/>
    </sheetView>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topLeftCell="A10" zoomScaleNormal="100" zoomScaleSheetLayoutView="100" workbookViewId="0">
      <selection activeCell="Q56" sqref="Q56:R56"/>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77" t="s">
        <v>274</v>
      </c>
      <c r="S1" s="777"/>
    </row>
    <row r="2" spans="1:20" ht="21" customHeight="1">
      <c r="A2" s="236"/>
      <c r="B2" s="778" t="s">
        <v>275</v>
      </c>
      <c r="C2" s="778"/>
      <c r="D2" s="778"/>
      <c r="E2" s="778"/>
      <c r="F2" s="778"/>
      <c r="G2" s="778"/>
      <c r="H2" s="778"/>
      <c r="I2" s="778"/>
      <c r="J2" s="778"/>
      <c r="K2" s="778"/>
      <c r="L2" s="778"/>
      <c r="M2" s="778"/>
      <c r="N2" s="778"/>
      <c r="O2" s="778"/>
      <c r="P2" s="778"/>
      <c r="Q2" s="778"/>
      <c r="R2" s="778"/>
      <c r="S2" s="778"/>
      <c r="T2" s="237"/>
    </row>
    <row r="3" spans="1:20" ht="18.75" customHeight="1">
      <c r="A3" s="238"/>
      <c r="B3" s="776" t="s">
        <v>276</v>
      </c>
      <c r="C3" s="776"/>
      <c r="D3" s="776"/>
      <c r="E3" s="776"/>
      <c r="F3" s="776"/>
      <c r="G3" s="776"/>
      <c r="H3" s="776"/>
      <c r="N3" s="779"/>
      <c r="O3" s="779"/>
      <c r="P3" s="779"/>
      <c r="Q3" s="780"/>
      <c r="R3" s="780"/>
      <c r="S3" s="780"/>
      <c r="T3" s="241"/>
    </row>
    <row r="4" spans="1:20" ht="3.75" customHeight="1">
      <c r="A4" s="238"/>
      <c r="B4" s="242"/>
      <c r="C4" s="242"/>
      <c r="D4" s="242"/>
      <c r="E4" s="242"/>
      <c r="F4" s="242"/>
      <c r="G4" s="242"/>
      <c r="H4" s="242"/>
      <c r="N4" s="243"/>
      <c r="O4" s="243"/>
      <c r="P4" s="243"/>
      <c r="Q4" s="243"/>
      <c r="R4" s="243"/>
      <c r="S4" s="243"/>
      <c r="T4" s="241"/>
    </row>
    <row r="5" spans="1:20" ht="27" customHeight="1">
      <c r="A5" s="238"/>
      <c r="B5" s="781" t="s">
        <v>277</v>
      </c>
      <c r="C5" s="781"/>
      <c r="D5" s="782" t="s">
        <v>278</v>
      </c>
      <c r="E5" s="783"/>
      <c r="F5" s="784"/>
      <c r="G5" s="785"/>
      <c r="H5" s="733"/>
      <c r="I5" s="733"/>
      <c r="J5" s="733"/>
      <c r="K5" s="733"/>
      <c r="L5" s="733"/>
      <c r="M5" s="733"/>
      <c r="N5" s="733"/>
      <c r="O5" s="733"/>
      <c r="P5" s="733"/>
      <c r="Q5" s="733"/>
      <c r="R5" s="733"/>
      <c r="S5" s="734"/>
      <c r="T5" s="241"/>
    </row>
    <row r="6" spans="1:20" ht="27" customHeight="1">
      <c r="A6" s="238"/>
      <c r="B6" s="781"/>
      <c r="C6" s="781"/>
      <c r="D6" s="782" t="s">
        <v>279</v>
      </c>
      <c r="E6" s="783"/>
      <c r="F6" s="784"/>
      <c r="G6" s="732"/>
      <c r="H6" s="733"/>
      <c r="I6" s="733"/>
      <c r="J6" s="733"/>
      <c r="K6" s="733"/>
      <c r="L6" s="733"/>
      <c r="M6" s="733"/>
      <c r="N6" s="733"/>
      <c r="O6" s="733"/>
      <c r="P6" s="733"/>
      <c r="Q6" s="733"/>
      <c r="R6" s="733"/>
      <c r="S6" s="734"/>
      <c r="T6" s="241"/>
    </row>
    <row r="7" spans="1:20" ht="7.95" customHeight="1">
      <c r="A7" s="238"/>
      <c r="B7" s="244"/>
      <c r="C7" s="244"/>
      <c r="D7" s="244"/>
      <c r="E7" s="244"/>
      <c r="F7" s="245"/>
      <c r="T7" s="241"/>
    </row>
    <row r="8" spans="1:20" ht="13.5" customHeight="1">
      <c r="A8" s="238"/>
      <c r="B8" s="776" t="s">
        <v>280</v>
      </c>
      <c r="C8" s="776"/>
      <c r="D8" s="776"/>
      <c r="E8" s="776"/>
      <c r="F8" s="776"/>
      <c r="G8" s="776"/>
      <c r="H8" s="776"/>
      <c r="I8" s="776"/>
      <c r="J8" s="776"/>
      <c r="K8" s="776"/>
      <c r="L8" s="776"/>
      <c r="T8" s="241"/>
    </row>
    <row r="9" spans="1:20" ht="17.7" customHeight="1">
      <c r="A9" s="238"/>
      <c r="B9" s="764" t="s">
        <v>281</v>
      </c>
      <c r="C9" s="764"/>
      <c r="D9" s="764"/>
      <c r="E9" s="764"/>
      <c r="F9" s="764"/>
      <c r="T9" s="241"/>
    </row>
    <row r="10" spans="1:20" ht="17.100000000000001" customHeight="1">
      <c r="A10" s="238"/>
      <c r="B10" s="756" t="s">
        <v>282</v>
      </c>
      <c r="C10" s="756"/>
      <c r="D10" s="756"/>
      <c r="E10" s="756"/>
      <c r="F10" s="756"/>
      <c r="G10" s="732"/>
      <c r="H10" s="733"/>
      <c r="I10" s="733"/>
      <c r="J10" s="733"/>
      <c r="K10" s="733"/>
      <c r="L10" s="733"/>
      <c r="M10" s="733"/>
      <c r="N10" s="733"/>
      <c r="O10" s="733"/>
      <c r="P10" s="733"/>
      <c r="Q10" s="733"/>
      <c r="R10" s="733"/>
      <c r="S10" s="734"/>
      <c r="T10" s="241"/>
    </row>
    <row r="11" spans="1:20" ht="27" customHeight="1">
      <c r="A11" s="238"/>
      <c r="B11" s="756" t="s">
        <v>283</v>
      </c>
      <c r="C11" s="756"/>
      <c r="D11" s="756"/>
      <c r="E11" s="756"/>
      <c r="F11" s="756"/>
      <c r="G11" s="732"/>
      <c r="H11" s="733"/>
      <c r="I11" s="733"/>
      <c r="J11" s="733"/>
      <c r="K11" s="733"/>
      <c r="L11" s="733"/>
      <c r="M11" s="733"/>
      <c r="N11" s="733"/>
      <c r="O11" s="733"/>
      <c r="P11" s="733"/>
      <c r="Q11" s="733"/>
      <c r="R11" s="733"/>
      <c r="S11" s="734"/>
      <c r="T11" s="241"/>
    </row>
    <row r="12" spans="1:20" ht="7.95" customHeight="1">
      <c r="A12" s="238"/>
      <c r="B12" s="244"/>
      <c r="C12" s="244"/>
      <c r="D12" s="244"/>
      <c r="E12" s="244"/>
      <c r="F12" s="245"/>
      <c r="T12" s="241"/>
    </row>
    <row r="13" spans="1:20" ht="15" customHeight="1">
      <c r="A13" s="238"/>
      <c r="B13" s="764" t="s">
        <v>284</v>
      </c>
      <c r="C13" s="764"/>
      <c r="D13" s="764"/>
      <c r="E13" s="764"/>
      <c r="F13" s="764"/>
      <c r="T13" s="241"/>
    </row>
    <row r="14" spans="1:20" ht="15" customHeight="1">
      <c r="A14" s="238"/>
      <c r="B14" s="765" t="s">
        <v>285</v>
      </c>
      <c r="C14" s="766"/>
      <c r="D14" s="766"/>
      <c r="E14" s="766"/>
      <c r="F14" s="767"/>
      <c r="G14" s="771" t="s">
        <v>286</v>
      </c>
      <c r="H14" s="772"/>
      <c r="I14" s="772"/>
      <c r="J14" s="772"/>
      <c r="K14" s="772"/>
      <c r="L14" s="772"/>
      <c r="M14" s="773"/>
      <c r="N14" s="771" t="s">
        <v>287</v>
      </c>
      <c r="O14" s="772"/>
      <c r="P14" s="772"/>
      <c r="Q14" s="772"/>
      <c r="R14" s="772"/>
      <c r="S14" s="773"/>
      <c r="T14" s="241"/>
    </row>
    <row r="15" spans="1:20" ht="17.100000000000001" customHeight="1">
      <c r="A15" s="238"/>
      <c r="B15" s="768"/>
      <c r="C15" s="769"/>
      <c r="D15" s="769"/>
      <c r="E15" s="769"/>
      <c r="F15" s="770"/>
      <c r="G15" s="774"/>
      <c r="H15" s="775"/>
      <c r="I15" s="775"/>
      <c r="J15" s="775"/>
      <c r="K15" s="248" t="s">
        <v>288</v>
      </c>
      <c r="L15" s="247"/>
      <c r="M15" s="249" t="s">
        <v>289</v>
      </c>
      <c r="N15" s="774"/>
      <c r="O15" s="775"/>
      <c r="P15" s="775"/>
      <c r="Q15" s="248" t="s">
        <v>288</v>
      </c>
      <c r="R15" s="250"/>
      <c r="S15" s="249" t="s">
        <v>289</v>
      </c>
      <c r="T15" s="241"/>
    </row>
    <row r="16" spans="1:20" ht="17.100000000000001" customHeight="1">
      <c r="A16" s="238"/>
      <c r="B16" s="756" t="s">
        <v>290</v>
      </c>
      <c r="C16" s="756"/>
      <c r="D16" s="756"/>
      <c r="E16" s="756"/>
      <c r="F16" s="756"/>
      <c r="G16" s="760"/>
      <c r="H16" s="761"/>
      <c r="I16" s="761"/>
      <c r="J16" s="761"/>
      <c r="K16" s="761"/>
      <c r="L16" s="761"/>
      <c r="M16" s="761"/>
      <c r="N16" s="761"/>
      <c r="O16" s="761"/>
      <c r="P16" s="761"/>
      <c r="Q16" s="761"/>
      <c r="R16" s="761"/>
      <c r="S16" s="251" t="s">
        <v>291</v>
      </c>
      <c r="T16" s="241"/>
    </row>
    <row r="17" spans="1:20" ht="17.100000000000001" customHeight="1">
      <c r="A17" s="238"/>
      <c r="B17" s="756" t="s">
        <v>292</v>
      </c>
      <c r="C17" s="756"/>
      <c r="D17" s="756"/>
      <c r="E17" s="756"/>
      <c r="F17" s="756"/>
      <c r="G17" s="762"/>
      <c r="H17" s="763"/>
      <c r="I17" s="763"/>
      <c r="J17" s="763"/>
      <c r="K17" s="763"/>
      <c r="L17" s="763"/>
      <c r="M17" s="763"/>
      <c r="N17" s="763"/>
      <c r="O17" s="763"/>
      <c r="P17" s="763"/>
      <c r="Q17" s="763"/>
      <c r="R17" s="763"/>
      <c r="S17" s="251" t="s">
        <v>293</v>
      </c>
      <c r="T17" s="241"/>
    </row>
    <row r="18" spans="1:20" ht="17.100000000000001" customHeight="1">
      <c r="A18" s="238"/>
      <c r="B18" s="756" t="s">
        <v>294</v>
      </c>
      <c r="C18" s="756"/>
      <c r="D18" s="756"/>
      <c r="E18" s="756"/>
      <c r="F18" s="756"/>
      <c r="G18" s="760"/>
      <c r="H18" s="761"/>
      <c r="I18" s="761"/>
      <c r="J18" s="761"/>
      <c r="K18" s="761"/>
      <c r="L18" s="761"/>
      <c r="M18" s="761"/>
      <c r="N18" s="761"/>
      <c r="O18" s="761"/>
      <c r="P18" s="761"/>
      <c r="Q18" s="761"/>
      <c r="R18" s="761"/>
      <c r="S18" s="251" t="s">
        <v>291</v>
      </c>
      <c r="T18" s="241"/>
    </row>
    <row r="19" spans="1:20" ht="17.100000000000001" customHeight="1">
      <c r="A19" s="238"/>
      <c r="B19" s="717" t="s">
        <v>295</v>
      </c>
      <c r="C19" s="717"/>
      <c r="D19" s="717"/>
      <c r="E19" s="717"/>
      <c r="F19" s="717"/>
      <c r="G19" s="754"/>
      <c r="H19" s="755"/>
      <c r="I19" s="755"/>
      <c r="J19" s="755"/>
      <c r="K19" s="755"/>
      <c r="L19" s="755"/>
      <c r="M19" s="755"/>
      <c r="N19" s="755"/>
      <c r="O19" s="755"/>
      <c r="P19" s="755"/>
      <c r="Q19" s="755"/>
      <c r="R19" s="755"/>
      <c r="S19" s="251" t="s">
        <v>291</v>
      </c>
      <c r="T19" s="241"/>
    </row>
    <row r="20" spans="1:20" ht="17.100000000000001" customHeight="1">
      <c r="A20" s="238"/>
      <c r="B20" s="756" t="s">
        <v>296</v>
      </c>
      <c r="C20" s="756"/>
      <c r="D20" s="756"/>
      <c r="E20" s="756"/>
      <c r="F20" s="756"/>
      <c r="G20" s="732"/>
      <c r="H20" s="733"/>
      <c r="I20" s="733"/>
      <c r="J20" s="733"/>
      <c r="K20" s="733"/>
      <c r="L20" s="733"/>
      <c r="M20" s="733"/>
      <c r="N20" s="733"/>
      <c r="O20" s="733"/>
      <c r="P20" s="733"/>
      <c r="Q20" s="733"/>
      <c r="R20" s="733"/>
      <c r="S20" s="734"/>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57" t="s">
        <v>298</v>
      </c>
      <c r="D23" s="758"/>
      <c r="E23" s="758"/>
      <c r="F23" s="758"/>
      <c r="G23" s="758"/>
      <c r="H23" s="758"/>
      <c r="I23" s="758"/>
      <c r="J23" s="759"/>
      <c r="K23" s="757" t="s">
        <v>299</v>
      </c>
      <c r="L23" s="758"/>
      <c r="M23" s="758"/>
      <c r="N23" s="758"/>
      <c r="O23" s="759"/>
      <c r="P23" s="252" t="s">
        <v>300</v>
      </c>
      <c r="Q23" s="757" t="s">
        <v>301</v>
      </c>
      <c r="R23" s="758"/>
      <c r="S23" s="759"/>
      <c r="T23" s="253"/>
    </row>
    <row r="24" spans="1:20" ht="11.25" customHeight="1">
      <c r="A24" s="238"/>
      <c r="B24" s="737">
        <v>1</v>
      </c>
      <c r="C24" s="740"/>
      <c r="D24" s="741"/>
      <c r="E24" s="741"/>
      <c r="F24" s="741"/>
      <c r="G24" s="741"/>
      <c r="H24" s="741"/>
      <c r="I24" s="741"/>
      <c r="J24" s="742"/>
      <c r="K24" s="746" t="s">
        <v>302</v>
      </c>
      <c r="L24" s="747"/>
      <c r="M24" s="748"/>
      <c r="N24" s="257"/>
      <c r="O24" s="258" t="s">
        <v>303</v>
      </c>
      <c r="P24" s="256" t="s">
        <v>304</v>
      </c>
      <c r="Q24" s="749"/>
      <c r="R24" s="750"/>
      <c r="S24" s="258" t="s">
        <v>291</v>
      </c>
      <c r="T24" s="253"/>
    </row>
    <row r="25" spans="1:20" ht="11.25" customHeight="1">
      <c r="A25" s="238"/>
      <c r="B25" s="738"/>
      <c r="C25" s="740"/>
      <c r="D25" s="741"/>
      <c r="E25" s="741"/>
      <c r="F25" s="741"/>
      <c r="G25" s="741"/>
      <c r="H25" s="741"/>
      <c r="I25" s="741"/>
      <c r="J25" s="742"/>
      <c r="K25" s="751" t="s">
        <v>305</v>
      </c>
      <c r="L25" s="752"/>
      <c r="M25" s="753"/>
      <c r="N25" s="260"/>
      <c r="O25" s="261" t="s">
        <v>306</v>
      </c>
      <c r="P25" s="259" t="s">
        <v>307</v>
      </c>
      <c r="Q25" s="723"/>
      <c r="R25" s="724"/>
      <c r="S25" s="261" t="s">
        <v>291</v>
      </c>
      <c r="T25" s="253"/>
    </row>
    <row r="26" spans="1:20" ht="11.7" customHeight="1">
      <c r="A26" s="238"/>
      <c r="B26" s="738"/>
      <c r="C26" s="740"/>
      <c r="D26" s="741"/>
      <c r="E26" s="741"/>
      <c r="F26" s="741"/>
      <c r="G26" s="741"/>
      <c r="H26" s="741"/>
      <c r="I26" s="741"/>
      <c r="J26" s="742"/>
      <c r="K26" s="751" t="s">
        <v>308</v>
      </c>
      <c r="L26" s="752"/>
      <c r="M26" s="753"/>
      <c r="N26" s="260"/>
      <c r="O26" s="261" t="s">
        <v>306</v>
      </c>
      <c r="P26" s="259" t="s">
        <v>309</v>
      </c>
      <c r="Q26" s="723"/>
      <c r="R26" s="724"/>
      <c r="S26" s="261" t="s">
        <v>291</v>
      </c>
      <c r="T26" s="253"/>
    </row>
    <row r="27" spans="1:20" ht="11.7" customHeight="1">
      <c r="A27" s="238"/>
      <c r="B27" s="738"/>
      <c r="C27" s="740"/>
      <c r="D27" s="741"/>
      <c r="E27" s="741"/>
      <c r="F27" s="741"/>
      <c r="G27" s="741"/>
      <c r="H27" s="741"/>
      <c r="I27" s="741"/>
      <c r="J27" s="742"/>
      <c r="K27" s="751" t="s">
        <v>310</v>
      </c>
      <c r="L27" s="752"/>
      <c r="M27" s="753"/>
      <c r="N27" s="262"/>
      <c r="O27" s="263"/>
      <c r="P27" s="259" t="s">
        <v>311</v>
      </c>
      <c r="Q27" s="725"/>
      <c r="R27" s="726"/>
      <c r="S27" s="261" t="s">
        <v>291</v>
      </c>
      <c r="T27" s="253"/>
    </row>
    <row r="28" spans="1:20" ht="11.7" customHeight="1">
      <c r="A28" s="238"/>
      <c r="B28" s="738"/>
      <c r="C28" s="740"/>
      <c r="D28" s="741"/>
      <c r="E28" s="741"/>
      <c r="F28" s="741"/>
      <c r="G28" s="741"/>
      <c r="H28" s="741"/>
      <c r="I28" s="741"/>
      <c r="J28" s="742"/>
      <c r="K28" s="264"/>
      <c r="L28" s="265"/>
      <c r="M28" s="266"/>
      <c r="N28" s="267"/>
      <c r="O28" s="263"/>
      <c r="P28" s="259" t="s">
        <v>312</v>
      </c>
      <c r="Q28" s="725"/>
      <c r="R28" s="726"/>
      <c r="S28" s="261" t="s">
        <v>291</v>
      </c>
      <c r="T28" s="253"/>
    </row>
    <row r="29" spans="1:20" ht="11.7" customHeight="1">
      <c r="A29" s="238"/>
      <c r="B29" s="738"/>
      <c r="C29" s="740"/>
      <c r="D29" s="741"/>
      <c r="E29" s="741"/>
      <c r="F29" s="741"/>
      <c r="G29" s="741"/>
      <c r="H29" s="741"/>
      <c r="I29" s="741"/>
      <c r="J29" s="742"/>
      <c r="K29" s="264"/>
      <c r="L29" s="265"/>
      <c r="M29" s="266"/>
      <c r="N29" s="267"/>
      <c r="O29" s="263"/>
      <c r="P29" s="268" t="s">
        <v>313</v>
      </c>
      <c r="Q29" s="723"/>
      <c r="R29" s="724"/>
      <c r="S29" s="261" t="s">
        <v>291</v>
      </c>
      <c r="T29" s="253"/>
    </row>
    <row r="30" spans="1:20" ht="11.7" customHeight="1">
      <c r="A30" s="238"/>
      <c r="B30" s="738"/>
      <c r="C30" s="740"/>
      <c r="D30" s="741"/>
      <c r="E30" s="741"/>
      <c r="F30" s="741"/>
      <c r="G30" s="741"/>
      <c r="H30" s="741"/>
      <c r="I30" s="741"/>
      <c r="J30" s="742"/>
      <c r="K30" s="264"/>
      <c r="L30" s="265"/>
      <c r="M30" s="266"/>
      <c r="N30" s="267"/>
      <c r="O30" s="263"/>
      <c r="P30" s="268" t="s">
        <v>314</v>
      </c>
      <c r="Q30" s="725"/>
      <c r="R30" s="726"/>
      <c r="S30" s="261" t="s">
        <v>291</v>
      </c>
      <c r="T30" s="253"/>
    </row>
    <row r="31" spans="1:20" ht="11.7" customHeight="1">
      <c r="A31" s="238"/>
      <c r="B31" s="738"/>
      <c r="C31" s="740"/>
      <c r="D31" s="741"/>
      <c r="E31" s="741"/>
      <c r="F31" s="741"/>
      <c r="G31" s="741"/>
      <c r="H31" s="741"/>
      <c r="I31" s="741"/>
      <c r="J31" s="742"/>
      <c r="K31" s="264"/>
      <c r="L31" s="265"/>
      <c r="M31" s="266"/>
      <c r="N31" s="267"/>
      <c r="O31" s="263"/>
      <c r="P31" s="268" t="s">
        <v>315</v>
      </c>
      <c r="Q31" s="723"/>
      <c r="R31" s="724"/>
      <c r="S31" s="261" t="s">
        <v>291</v>
      </c>
      <c r="T31" s="253"/>
    </row>
    <row r="32" spans="1:20" ht="11.7" customHeight="1">
      <c r="A32" s="238"/>
      <c r="B32" s="738"/>
      <c r="C32" s="740"/>
      <c r="D32" s="741"/>
      <c r="E32" s="741"/>
      <c r="F32" s="741"/>
      <c r="G32" s="741"/>
      <c r="H32" s="741"/>
      <c r="I32" s="741"/>
      <c r="J32" s="742"/>
      <c r="K32" s="264"/>
      <c r="L32" s="265"/>
      <c r="M32" s="266"/>
      <c r="N32" s="267"/>
      <c r="O32" s="263"/>
      <c r="P32" s="268" t="s">
        <v>316</v>
      </c>
      <c r="Q32" s="723"/>
      <c r="R32" s="724"/>
      <c r="S32" s="261" t="s">
        <v>291</v>
      </c>
      <c r="T32" s="253"/>
    </row>
    <row r="33" spans="1:20" ht="11.7" customHeight="1">
      <c r="A33" s="238"/>
      <c r="B33" s="738"/>
      <c r="C33" s="740"/>
      <c r="D33" s="741"/>
      <c r="E33" s="741"/>
      <c r="F33" s="741"/>
      <c r="G33" s="741"/>
      <c r="H33" s="741"/>
      <c r="I33" s="741"/>
      <c r="J33" s="742"/>
      <c r="K33" s="264"/>
      <c r="L33" s="265"/>
      <c r="M33" s="266"/>
      <c r="N33" s="267"/>
      <c r="O33" s="263"/>
      <c r="P33" s="268" t="s">
        <v>317</v>
      </c>
      <c r="Q33" s="725"/>
      <c r="R33" s="726"/>
      <c r="S33" s="261" t="s">
        <v>291</v>
      </c>
      <c r="T33" s="253"/>
    </row>
    <row r="34" spans="1:20" ht="11.7" customHeight="1">
      <c r="A34" s="238"/>
      <c r="B34" s="739"/>
      <c r="C34" s="743"/>
      <c r="D34" s="744"/>
      <c r="E34" s="744"/>
      <c r="F34" s="744"/>
      <c r="G34" s="744"/>
      <c r="H34" s="744"/>
      <c r="I34" s="744"/>
      <c r="J34" s="745"/>
      <c r="K34" s="270"/>
      <c r="L34" s="271"/>
      <c r="M34" s="272"/>
      <c r="N34" s="273"/>
      <c r="O34" s="274"/>
      <c r="P34" s="275" t="s">
        <v>318</v>
      </c>
      <c r="Q34" s="727">
        <f>SUM(Q24:R33)</f>
        <v>0</v>
      </c>
      <c r="R34" s="728"/>
      <c r="S34" s="276" t="s">
        <v>291</v>
      </c>
      <c r="T34" s="253"/>
    </row>
    <row r="35" spans="1:20" ht="11.25" customHeight="1">
      <c r="A35" s="238"/>
      <c r="B35" s="737" t="s">
        <v>319</v>
      </c>
      <c r="C35" s="740"/>
      <c r="D35" s="741"/>
      <c r="E35" s="741"/>
      <c r="F35" s="741"/>
      <c r="G35" s="741"/>
      <c r="H35" s="741"/>
      <c r="I35" s="741"/>
      <c r="J35" s="742"/>
      <c r="K35" s="746" t="s">
        <v>302</v>
      </c>
      <c r="L35" s="747"/>
      <c r="M35" s="748"/>
      <c r="N35" s="257"/>
      <c r="O35" s="258" t="s">
        <v>303</v>
      </c>
      <c r="P35" s="256" t="s">
        <v>304</v>
      </c>
      <c r="Q35" s="749"/>
      <c r="R35" s="750"/>
      <c r="S35" s="258" t="s">
        <v>291</v>
      </c>
      <c r="T35" s="253"/>
    </row>
    <row r="36" spans="1:20" ht="11.25" customHeight="1">
      <c r="A36" s="238"/>
      <c r="B36" s="738"/>
      <c r="C36" s="740"/>
      <c r="D36" s="741"/>
      <c r="E36" s="741"/>
      <c r="F36" s="741"/>
      <c r="G36" s="741"/>
      <c r="H36" s="741"/>
      <c r="I36" s="741"/>
      <c r="J36" s="742"/>
      <c r="K36" s="751" t="s">
        <v>305</v>
      </c>
      <c r="L36" s="752"/>
      <c r="M36" s="753"/>
      <c r="N36" s="260"/>
      <c r="O36" s="261" t="s">
        <v>306</v>
      </c>
      <c r="P36" s="259" t="s">
        <v>307</v>
      </c>
      <c r="Q36" s="723"/>
      <c r="R36" s="724"/>
      <c r="S36" s="261" t="s">
        <v>291</v>
      </c>
      <c r="T36" s="253"/>
    </row>
    <row r="37" spans="1:20" ht="11.7" customHeight="1">
      <c r="A37" s="238"/>
      <c r="B37" s="738"/>
      <c r="C37" s="740"/>
      <c r="D37" s="741"/>
      <c r="E37" s="741"/>
      <c r="F37" s="741"/>
      <c r="G37" s="741"/>
      <c r="H37" s="741"/>
      <c r="I37" s="741"/>
      <c r="J37" s="742"/>
      <c r="K37" s="751" t="s">
        <v>308</v>
      </c>
      <c r="L37" s="752"/>
      <c r="M37" s="753"/>
      <c r="N37" s="260"/>
      <c r="O37" s="261" t="s">
        <v>306</v>
      </c>
      <c r="P37" s="259" t="s">
        <v>309</v>
      </c>
      <c r="Q37" s="723"/>
      <c r="R37" s="724"/>
      <c r="S37" s="261" t="s">
        <v>291</v>
      </c>
      <c r="T37" s="253"/>
    </row>
    <row r="38" spans="1:20" ht="11.7" customHeight="1">
      <c r="A38" s="238"/>
      <c r="B38" s="738"/>
      <c r="C38" s="740"/>
      <c r="D38" s="741"/>
      <c r="E38" s="741"/>
      <c r="F38" s="741"/>
      <c r="G38" s="741"/>
      <c r="H38" s="741"/>
      <c r="I38" s="741"/>
      <c r="J38" s="742"/>
      <c r="K38" s="751" t="s">
        <v>310</v>
      </c>
      <c r="L38" s="752"/>
      <c r="M38" s="753"/>
      <c r="N38" s="262"/>
      <c r="O38" s="263"/>
      <c r="P38" s="259" t="s">
        <v>311</v>
      </c>
      <c r="Q38" s="725"/>
      <c r="R38" s="726"/>
      <c r="S38" s="261" t="s">
        <v>291</v>
      </c>
      <c r="T38" s="253"/>
    </row>
    <row r="39" spans="1:20" ht="11.7" customHeight="1">
      <c r="A39" s="238"/>
      <c r="B39" s="738"/>
      <c r="C39" s="740"/>
      <c r="D39" s="741"/>
      <c r="E39" s="741"/>
      <c r="F39" s="741"/>
      <c r="G39" s="741"/>
      <c r="H39" s="741"/>
      <c r="I39" s="741"/>
      <c r="J39" s="742"/>
      <c r="K39" s="264"/>
      <c r="L39" s="265"/>
      <c r="M39" s="266"/>
      <c r="N39" s="267"/>
      <c r="O39" s="263"/>
      <c r="P39" s="259" t="s">
        <v>312</v>
      </c>
      <c r="Q39" s="725"/>
      <c r="R39" s="726"/>
      <c r="S39" s="261" t="s">
        <v>291</v>
      </c>
      <c r="T39" s="253"/>
    </row>
    <row r="40" spans="1:20" ht="11.7" customHeight="1">
      <c r="A40" s="238"/>
      <c r="B40" s="738"/>
      <c r="C40" s="740"/>
      <c r="D40" s="741"/>
      <c r="E40" s="741"/>
      <c r="F40" s="741"/>
      <c r="G40" s="741"/>
      <c r="H40" s="741"/>
      <c r="I40" s="741"/>
      <c r="J40" s="742"/>
      <c r="K40" s="264"/>
      <c r="L40" s="265"/>
      <c r="M40" s="266"/>
      <c r="N40" s="267"/>
      <c r="O40" s="263"/>
      <c r="P40" s="268" t="s">
        <v>313</v>
      </c>
      <c r="Q40" s="723"/>
      <c r="R40" s="724"/>
      <c r="S40" s="261" t="s">
        <v>291</v>
      </c>
      <c r="T40" s="253"/>
    </row>
    <row r="41" spans="1:20" ht="11.7" customHeight="1">
      <c r="A41" s="238"/>
      <c r="B41" s="738"/>
      <c r="C41" s="740"/>
      <c r="D41" s="741"/>
      <c r="E41" s="741"/>
      <c r="F41" s="741"/>
      <c r="G41" s="741"/>
      <c r="H41" s="741"/>
      <c r="I41" s="741"/>
      <c r="J41" s="742"/>
      <c r="K41" s="264"/>
      <c r="L41" s="265"/>
      <c r="M41" s="266"/>
      <c r="N41" s="267"/>
      <c r="O41" s="263"/>
      <c r="P41" s="268" t="s">
        <v>314</v>
      </c>
      <c r="Q41" s="725"/>
      <c r="R41" s="726"/>
      <c r="S41" s="261" t="s">
        <v>291</v>
      </c>
      <c r="T41" s="253"/>
    </row>
    <row r="42" spans="1:20" ht="11.7" customHeight="1">
      <c r="A42" s="238"/>
      <c r="B42" s="738"/>
      <c r="C42" s="740"/>
      <c r="D42" s="741"/>
      <c r="E42" s="741"/>
      <c r="F42" s="741"/>
      <c r="G42" s="741"/>
      <c r="H42" s="741"/>
      <c r="I42" s="741"/>
      <c r="J42" s="742"/>
      <c r="K42" s="264"/>
      <c r="L42" s="265"/>
      <c r="M42" s="266"/>
      <c r="N42" s="267"/>
      <c r="O42" s="263"/>
      <c r="P42" s="268" t="s">
        <v>315</v>
      </c>
      <c r="Q42" s="723"/>
      <c r="R42" s="724"/>
      <c r="S42" s="261" t="s">
        <v>291</v>
      </c>
      <c r="T42" s="253"/>
    </row>
    <row r="43" spans="1:20" ht="11.7" customHeight="1">
      <c r="A43" s="238"/>
      <c r="B43" s="738"/>
      <c r="C43" s="740"/>
      <c r="D43" s="741"/>
      <c r="E43" s="741"/>
      <c r="F43" s="741"/>
      <c r="G43" s="741"/>
      <c r="H43" s="741"/>
      <c r="I43" s="741"/>
      <c r="J43" s="742"/>
      <c r="K43" s="264"/>
      <c r="L43" s="265"/>
      <c r="M43" s="266"/>
      <c r="N43" s="267"/>
      <c r="O43" s="263"/>
      <c r="P43" s="268" t="s">
        <v>316</v>
      </c>
      <c r="Q43" s="723"/>
      <c r="R43" s="724"/>
      <c r="S43" s="261" t="s">
        <v>291</v>
      </c>
      <c r="T43" s="253"/>
    </row>
    <row r="44" spans="1:20" ht="11.7" customHeight="1">
      <c r="A44" s="238"/>
      <c r="B44" s="738"/>
      <c r="C44" s="740"/>
      <c r="D44" s="741"/>
      <c r="E44" s="741"/>
      <c r="F44" s="741"/>
      <c r="G44" s="741"/>
      <c r="H44" s="741"/>
      <c r="I44" s="741"/>
      <c r="J44" s="742"/>
      <c r="K44" s="264"/>
      <c r="L44" s="265"/>
      <c r="M44" s="266"/>
      <c r="N44" s="267"/>
      <c r="O44" s="263"/>
      <c r="P44" s="268" t="s">
        <v>317</v>
      </c>
      <c r="Q44" s="725"/>
      <c r="R44" s="726"/>
      <c r="S44" s="261" t="s">
        <v>291</v>
      </c>
      <c r="T44" s="253"/>
    </row>
    <row r="45" spans="1:20" ht="11.7" customHeight="1">
      <c r="A45" s="238"/>
      <c r="B45" s="739"/>
      <c r="C45" s="743"/>
      <c r="D45" s="744"/>
      <c r="E45" s="744"/>
      <c r="F45" s="744"/>
      <c r="G45" s="744"/>
      <c r="H45" s="744"/>
      <c r="I45" s="744"/>
      <c r="J45" s="745"/>
      <c r="K45" s="270"/>
      <c r="L45" s="271"/>
      <c r="M45" s="272"/>
      <c r="N45" s="273"/>
      <c r="O45" s="274"/>
      <c r="P45" s="275" t="s">
        <v>318</v>
      </c>
      <c r="Q45" s="727">
        <f>SUM(Q35:R44)</f>
        <v>0</v>
      </c>
      <c r="R45" s="728"/>
      <c r="S45" s="276" t="s">
        <v>291</v>
      </c>
      <c r="T45" s="253"/>
    </row>
    <row r="46" spans="1:20" ht="11.4" customHeight="1">
      <c r="A46" s="238"/>
      <c r="B46" s="737">
        <v>3</v>
      </c>
      <c r="C46" s="740"/>
      <c r="D46" s="741"/>
      <c r="E46" s="741"/>
      <c r="F46" s="741"/>
      <c r="G46" s="741"/>
      <c r="H46" s="741"/>
      <c r="I46" s="741"/>
      <c r="J46" s="742"/>
      <c r="K46" s="746" t="s">
        <v>302</v>
      </c>
      <c r="L46" s="747"/>
      <c r="M46" s="748"/>
      <c r="N46" s="257"/>
      <c r="O46" s="258" t="s">
        <v>303</v>
      </c>
      <c r="P46" s="256" t="s">
        <v>304</v>
      </c>
      <c r="Q46" s="749"/>
      <c r="R46" s="750"/>
      <c r="S46" s="258" t="s">
        <v>291</v>
      </c>
      <c r="T46" s="253"/>
    </row>
    <row r="47" spans="1:20" ht="11.4" customHeight="1">
      <c r="A47" s="238"/>
      <c r="B47" s="738"/>
      <c r="C47" s="740"/>
      <c r="D47" s="741"/>
      <c r="E47" s="741"/>
      <c r="F47" s="741"/>
      <c r="G47" s="741"/>
      <c r="H47" s="741"/>
      <c r="I47" s="741"/>
      <c r="J47" s="742"/>
      <c r="K47" s="751" t="s">
        <v>305</v>
      </c>
      <c r="L47" s="752"/>
      <c r="M47" s="753"/>
      <c r="N47" s="260"/>
      <c r="O47" s="261" t="s">
        <v>306</v>
      </c>
      <c r="P47" s="259" t="s">
        <v>307</v>
      </c>
      <c r="Q47" s="723"/>
      <c r="R47" s="724"/>
      <c r="S47" s="261" t="s">
        <v>291</v>
      </c>
      <c r="T47" s="253"/>
    </row>
    <row r="48" spans="1:20" ht="11.4" customHeight="1">
      <c r="A48" s="238"/>
      <c r="B48" s="738"/>
      <c r="C48" s="740"/>
      <c r="D48" s="741"/>
      <c r="E48" s="741"/>
      <c r="F48" s="741"/>
      <c r="G48" s="741"/>
      <c r="H48" s="741"/>
      <c r="I48" s="741"/>
      <c r="J48" s="742"/>
      <c r="K48" s="751" t="s">
        <v>308</v>
      </c>
      <c r="L48" s="752"/>
      <c r="M48" s="753"/>
      <c r="N48" s="260"/>
      <c r="O48" s="261" t="s">
        <v>306</v>
      </c>
      <c r="P48" s="259" t="s">
        <v>309</v>
      </c>
      <c r="Q48" s="723"/>
      <c r="R48" s="724"/>
      <c r="S48" s="261" t="s">
        <v>291</v>
      </c>
      <c r="T48" s="253"/>
    </row>
    <row r="49" spans="1:20" ht="11.4" customHeight="1">
      <c r="A49" s="238"/>
      <c r="B49" s="738"/>
      <c r="C49" s="740"/>
      <c r="D49" s="741"/>
      <c r="E49" s="741"/>
      <c r="F49" s="741"/>
      <c r="G49" s="741"/>
      <c r="H49" s="741"/>
      <c r="I49" s="741"/>
      <c r="J49" s="742"/>
      <c r="K49" s="751" t="s">
        <v>310</v>
      </c>
      <c r="L49" s="752"/>
      <c r="M49" s="753"/>
      <c r="N49" s="262"/>
      <c r="O49" s="263"/>
      <c r="P49" s="259" t="s">
        <v>311</v>
      </c>
      <c r="Q49" s="725"/>
      <c r="R49" s="726"/>
      <c r="S49" s="261" t="s">
        <v>291</v>
      </c>
      <c r="T49" s="253"/>
    </row>
    <row r="50" spans="1:20" ht="11.4" customHeight="1">
      <c r="A50" s="238"/>
      <c r="B50" s="738"/>
      <c r="C50" s="740"/>
      <c r="D50" s="741"/>
      <c r="E50" s="741"/>
      <c r="F50" s="741"/>
      <c r="G50" s="741"/>
      <c r="H50" s="741"/>
      <c r="I50" s="741"/>
      <c r="J50" s="742"/>
      <c r="K50" s="264"/>
      <c r="L50" s="265"/>
      <c r="M50" s="266"/>
      <c r="N50" s="267"/>
      <c r="O50" s="263"/>
      <c r="P50" s="259" t="s">
        <v>312</v>
      </c>
      <c r="Q50" s="725"/>
      <c r="R50" s="726"/>
      <c r="S50" s="261" t="s">
        <v>291</v>
      </c>
      <c r="T50" s="253"/>
    </row>
    <row r="51" spans="1:20" ht="11.4" customHeight="1">
      <c r="A51" s="238"/>
      <c r="B51" s="738"/>
      <c r="C51" s="740"/>
      <c r="D51" s="741"/>
      <c r="E51" s="741"/>
      <c r="F51" s="741"/>
      <c r="G51" s="741"/>
      <c r="H51" s="741"/>
      <c r="I51" s="741"/>
      <c r="J51" s="742"/>
      <c r="K51" s="264"/>
      <c r="L51" s="265"/>
      <c r="M51" s="266"/>
      <c r="N51" s="267"/>
      <c r="O51" s="263"/>
      <c r="P51" s="268" t="s">
        <v>313</v>
      </c>
      <c r="Q51" s="723"/>
      <c r="R51" s="724"/>
      <c r="S51" s="261" t="s">
        <v>291</v>
      </c>
      <c r="T51" s="253"/>
    </row>
    <row r="52" spans="1:20" ht="11.4" customHeight="1">
      <c r="A52" s="238"/>
      <c r="B52" s="738"/>
      <c r="C52" s="740"/>
      <c r="D52" s="741"/>
      <c r="E52" s="741"/>
      <c r="F52" s="741"/>
      <c r="G52" s="741"/>
      <c r="H52" s="741"/>
      <c r="I52" s="741"/>
      <c r="J52" s="742"/>
      <c r="K52" s="264"/>
      <c r="L52" s="265"/>
      <c r="M52" s="266"/>
      <c r="N52" s="267"/>
      <c r="O52" s="263"/>
      <c r="P52" s="268" t="s">
        <v>314</v>
      </c>
      <c r="Q52" s="725"/>
      <c r="R52" s="726"/>
      <c r="S52" s="261" t="s">
        <v>291</v>
      </c>
      <c r="T52" s="253"/>
    </row>
    <row r="53" spans="1:20" ht="11.4" customHeight="1">
      <c r="A53" s="238"/>
      <c r="B53" s="738"/>
      <c r="C53" s="740"/>
      <c r="D53" s="741"/>
      <c r="E53" s="741"/>
      <c r="F53" s="741"/>
      <c r="G53" s="741"/>
      <c r="H53" s="741"/>
      <c r="I53" s="741"/>
      <c r="J53" s="742"/>
      <c r="K53" s="264"/>
      <c r="L53" s="265"/>
      <c r="M53" s="266"/>
      <c r="N53" s="267"/>
      <c r="O53" s="263"/>
      <c r="P53" s="268" t="s">
        <v>315</v>
      </c>
      <c r="Q53" s="723"/>
      <c r="R53" s="724"/>
      <c r="S53" s="261" t="s">
        <v>291</v>
      </c>
      <c r="T53" s="253"/>
    </row>
    <row r="54" spans="1:20" ht="11.4" customHeight="1">
      <c r="A54" s="238"/>
      <c r="B54" s="738"/>
      <c r="C54" s="740"/>
      <c r="D54" s="741"/>
      <c r="E54" s="741"/>
      <c r="F54" s="741"/>
      <c r="G54" s="741"/>
      <c r="H54" s="741"/>
      <c r="I54" s="741"/>
      <c r="J54" s="742"/>
      <c r="K54" s="264"/>
      <c r="L54" s="265"/>
      <c r="M54" s="266"/>
      <c r="N54" s="267"/>
      <c r="O54" s="263"/>
      <c r="P54" s="268" t="s">
        <v>316</v>
      </c>
      <c r="Q54" s="723"/>
      <c r="R54" s="724"/>
      <c r="S54" s="261" t="s">
        <v>291</v>
      </c>
      <c r="T54" s="253"/>
    </row>
    <row r="55" spans="1:20" ht="11.4" customHeight="1">
      <c r="A55" s="238"/>
      <c r="B55" s="738"/>
      <c r="C55" s="740"/>
      <c r="D55" s="741"/>
      <c r="E55" s="741"/>
      <c r="F55" s="741"/>
      <c r="G55" s="741"/>
      <c r="H55" s="741"/>
      <c r="I55" s="741"/>
      <c r="J55" s="742"/>
      <c r="K55" s="264"/>
      <c r="L55" s="265"/>
      <c r="M55" s="266"/>
      <c r="N55" s="267"/>
      <c r="O55" s="263"/>
      <c r="P55" s="268" t="s">
        <v>317</v>
      </c>
      <c r="Q55" s="725"/>
      <c r="R55" s="726"/>
      <c r="S55" s="261" t="s">
        <v>291</v>
      </c>
      <c r="T55" s="253"/>
    </row>
    <row r="56" spans="1:20" ht="11.4" customHeight="1">
      <c r="A56" s="238"/>
      <c r="B56" s="739"/>
      <c r="C56" s="743"/>
      <c r="D56" s="744"/>
      <c r="E56" s="744"/>
      <c r="F56" s="744"/>
      <c r="G56" s="744"/>
      <c r="H56" s="744"/>
      <c r="I56" s="744"/>
      <c r="J56" s="745"/>
      <c r="K56" s="270"/>
      <c r="L56" s="271"/>
      <c r="M56" s="272"/>
      <c r="N56" s="273"/>
      <c r="O56" s="274"/>
      <c r="P56" s="275" t="s">
        <v>318</v>
      </c>
      <c r="Q56" s="727">
        <f>SUM(Q46:R55)</f>
        <v>0</v>
      </c>
      <c r="R56" s="728"/>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29" t="s">
        <v>321</v>
      </c>
      <c r="C59" s="730"/>
      <c r="D59" s="731"/>
      <c r="E59" s="732"/>
      <c r="F59" s="733"/>
      <c r="G59" s="733"/>
      <c r="H59" s="733"/>
      <c r="I59" s="733"/>
      <c r="J59" s="733"/>
      <c r="K59" s="733"/>
      <c r="L59" s="734"/>
      <c r="M59" s="719" t="s">
        <v>322</v>
      </c>
      <c r="N59" s="720"/>
      <c r="O59" s="732"/>
      <c r="P59" s="735"/>
      <c r="Q59" s="735"/>
      <c r="R59" s="735"/>
      <c r="S59" s="736"/>
      <c r="T59" s="241"/>
    </row>
    <row r="60" spans="1:20" ht="14.25" customHeight="1">
      <c r="A60" s="238"/>
      <c r="B60" s="717" t="s">
        <v>323</v>
      </c>
      <c r="C60" s="717"/>
      <c r="D60" s="717"/>
      <c r="E60" s="718"/>
      <c r="F60" s="718"/>
      <c r="G60" s="718"/>
      <c r="H60" s="718"/>
      <c r="I60" s="718"/>
      <c r="J60" s="718"/>
      <c r="K60" s="718"/>
      <c r="L60" s="718"/>
      <c r="M60" s="719" t="s">
        <v>322</v>
      </c>
      <c r="N60" s="720"/>
      <c r="O60" s="718"/>
      <c r="P60" s="721"/>
      <c r="Q60" s="721"/>
      <c r="R60" s="721"/>
      <c r="S60" s="721"/>
      <c r="T60" s="241"/>
    </row>
    <row r="61" spans="1:20" ht="18" customHeight="1">
      <c r="A61" s="238"/>
      <c r="E61" s="279"/>
      <c r="F61" s="279"/>
      <c r="G61" s="279"/>
      <c r="H61" s="279"/>
      <c r="I61" s="279"/>
      <c r="J61" s="279"/>
      <c r="K61" s="279"/>
      <c r="L61" s="279"/>
      <c r="M61" s="239"/>
      <c r="N61" s="280"/>
      <c r="O61" s="279"/>
      <c r="P61" s="281"/>
      <c r="Q61" s="281"/>
      <c r="R61" s="281"/>
      <c r="S61" s="281"/>
      <c r="T61" s="241"/>
    </row>
    <row r="62" spans="1:20" ht="18" customHeight="1">
      <c r="A62" s="282"/>
      <c r="B62" s="243"/>
      <c r="C62" s="243"/>
      <c r="D62" s="243"/>
      <c r="E62" s="243"/>
      <c r="F62" s="243"/>
      <c r="G62" s="243"/>
      <c r="H62" s="243"/>
      <c r="I62" s="243"/>
      <c r="J62" s="243"/>
      <c r="K62" s="243"/>
      <c r="L62" s="243"/>
      <c r="M62" s="243"/>
      <c r="N62" s="283"/>
      <c r="O62" s="284"/>
      <c r="P62" s="284"/>
      <c r="Q62" s="284"/>
      <c r="R62" s="284"/>
      <c r="S62" s="284"/>
      <c r="T62" s="285"/>
    </row>
    <row r="63" spans="1:20" ht="16.5" customHeight="1">
      <c r="A63" s="286"/>
      <c r="B63" s="286"/>
      <c r="C63" s="286"/>
      <c r="D63" s="286"/>
      <c r="E63" s="286"/>
      <c r="F63" s="286"/>
      <c r="G63" s="286"/>
      <c r="H63" s="286"/>
      <c r="I63" s="286"/>
      <c r="J63" s="286"/>
      <c r="K63" s="286"/>
      <c r="L63" s="286"/>
      <c r="M63" s="286"/>
      <c r="N63" s="287"/>
      <c r="O63" s="722"/>
      <c r="P63" s="722"/>
      <c r="Q63" s="722"/>
      <c r="R63" s="722"/>
      <c r="S63" s="722"/>
      <c r="T63" s="722"/>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5">
    <mergeCell ref="B5:C6"/>
    <mergeCell ref="D5:F5"/>
    <mergeCell ref="G5:S5"/>
    <mergeCell ref="D6:F6"/>
    <mergeCell ref="G6:S6"/>
    <mergeCell ref="R1:S1"/>
    <mergeCell ref="B2:S2"/>
    <mergeCell ref="B3:H3"/>
    <mergeCell ref="N3:P3"/>
    <mergeCell ref="Q3:S3"/>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54:R54"/>
    <mergeCell ref="Q55:R55"/>
    <mergeCell ref="Q56:R56"/>
    <mergeCell ref="B59:D59"/>
    <mergeCell ref="E59:L59"/>
    <mergeCell ref="M59:N59"/>
    <mergeCell ref="O59:S59"/>
    <mergeCell ref="B60:D60"/>
    <mergeCell ref="E60:L60"/>
    <mergeCell ref="M60:N60"/>
    <mergeCell ref="O60:S60"/>
    <mergeCell ref="O63:T63"/>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Normal="100" zoomScaleSheetLayoutView="100" workbookViewId="0">
      <selection activeCell="T32" sqref="T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77" t="s">
        <v>274</v>
      </c>
      <c r="O1" s="777"/>
      <c r="P1" s="777"/>
    </row>
    <row r="2" spans="1:17" ht="17.100000000000001" customHeight="1">
      <c r="A2" s="288" t="s">
        <v>325</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79" t="s">
        <v>326</v>
      </c>
      <c r="D4" s="779"/>
      <c r="E4" s="779"/>
      <c r="F4" s="779"/>
      <c r="G4" s="779"/>
      <c r="Q4" s="241"/>
    </row>
    <row r="5" spans="1:17" ht="17.100000000000001" customHeight="1">
      <c r="A5" s="238"/>
      <c r="D5" s="779" t="s">
        <v>327</v>
      </c>
      <c r="E5" s="779"/>
      <c r="F5" s="821"/>
      <c r="G5" s="822"/>
      <c r="H5" s="823"/>
      <c r="I5" s="235" t="s">
        <v>293</v>
      </c>
      <c r="J5" s="786" t="s">
        <v>328</v>
      </c>
      <c r="K5" s="786"/>
      <c r="L5" s="241"/>
      <c r="M5" s="822"/>
      <c r="N5" s="822"/>
      <c r="O5" s="823"/>
      <c r="P5" s="235" t="s">
        <v>329</v>
      </c>
      <c r="Q5" s="241"/>
    </row>
    <row r="6" spans="1:17" ht="17.100000000000001" customHeight="1">
      <c r="A6" s="238"/>
      <c r="D6" s="764" t="s">
        <v>330</v>
      </c>
      <c r="E6" s="764"/>
      <c r="F6" s="243"/>
      <c r="Q6" s="241"/>
    </row>
    <row r="7" spans="1:17" ht="18.75" customHeight="1">
      <c r="A7" s="238"/>
      <c r="C7" s="808" t="s">
        <v>331</v>
      </c>
      <c r="D7" s="816"/>
      <c r="E7" s="817"/>
      <c r="F7" s="818"/>
      <c r="G7" s="819"/>
      <c r="H7" s="819"/>
      <c r="I7" s="291" t="s">
        <v>291</v>
      </c>
      <c r="J7" s="814" t="s">
        <v>332</v>
      </c>
      <c r="K7" s="809"/>
      <c r="L7" s="815"/>
      <c r="M7" s="818"/>
      <c r="N7" s="819"/>
      <c r="O7" s="819"/>
      <c r="P7" s="251" t="s">
        <v>291</v>
      </c>
      <c r="Q7" s="241"/>
    </row>
    <row r="8" spans="1:17" ht="18.75" customHeight="1">
      <c r="A8" s="238"/>
      <c r="C8" s="808" t="s">
        <v>333</v>
      </c>
      <c r="D8" s="816"/>
      <c r="E8" s="817"/>
      <c r="F8" s="818"/>
      <c r="G8" s="819"/>
      <c r="H8" s="819"/>
      <c r="I8" s="291" t="s">
        <v>291</v>
      </c>
      <c r="J8" s="814" t="s">
        <v>334</v>
      </c>
      <c r="K8" s="809"/>
      <c r="L8" s="815"/>
      <c r="M8" s="818"/>
      <c r="N8" s="819"/>
      <c r="O8" s="819"/>
      <c r="P8" s="251" t="s">
        <v>291</v>
      </c>
      <c r="Q8" s="241"/>
    </row>
    <row r="9" spans="1:17" ht="18.75" customHeight="1">
      <c r="A9" s="238"/>
      <c r="C9" s="808" t="s">
        <v>335</v>
      </c>
      <c r="D9" s="816"/>
      <c r="E9" s="817"/>
      <c r="F9" s="818"/>
      <c r="G9" s="819"/>
      <c r="H9" s="819"/>
      <c r="I9" s="291" t="s">
        <v>291</v>
      </c>
      <c r="J9" s="814" t="s">
        <v>336</v>
      </c>
      <c r="K9" s="809"/>
      <c r="L9" s="815"/>
      <c r="M9" s="818"/>
      <c r="N9" s="819"/>
      <c r="O9" s="819"/>
      <c r="P9" s="251" t="s">
        <v>291</v>
      </c>
      <c r="Q9" s="241"/>
    </row>
    <row r="10" spans="1:17" ht="18.75" customHeight="1">
      <c r="A10" s="238"/>
      <c r="C10" s="808" t="s">
        <v>337</v>
      </c>
      <c r="D10" s="816"/>
      <c r="E10" s="817"/>
      <c r="F10" s="818"/>
      <c r="G10" s="819"/>
      <c r="H10" s="819"/>
      <c r="I10" s="291" t="s">
        <v>291</v>
      </c>
      <c r="J10" s="814" t="s">
        <v>338</v>
      </c>
      <c r="K10" s="809"/>
      <c r="L10" s="815"/>
      <c r="M10" s="818"/>
      <c r="N10" s="819"/>
      <c r="O10" s="819"/>
      <c r="P10" s="251" t="s">
        <v>291</v>
      </c>
      <c r="Q10" s="241"/>
    </row>
    <row r="11" spans="1:17" ht="18.75" customHeight="1">
      <c r="A11" s="238"/>
      <c r="C11" s="808" t="s">
        <v>339</v>
      </c>
      <c r="D11" s="816"/>
      <c r="E11" s="817"/>
      <c r="F11" s="818"/>
      <c r="G11" s="819"/>
      <c r="H11" s="819"/>
      <c r="I11" s="291" t="s">
        <v>291</v>
      </c>
      <c r="J11" s="814" t="s">
        <v>340</v>
      </c>
      <c r="K11" s="809"/>
      <c r="L11" s="815"/>
      <c r="M11" s="818"/>
      <c r="N11" s="819"/>
      <c r="O11" s="819"/>
      <c r="P11" s="251" t="s">
        <v>291</v>
      </c>
      <c r="Q11" s="241"/>
    </row>
    <row r="12" spans="1:17" ht="18.75" customHeight="1">
      <c r="A12" s="238"/>
      <c r="C12" s="779"/>
      <c r="D12" s="787"/>
      <c r="E12" s="787"/>
      <c r="F12" s="820"/>
      <c r="G12" s="820"/>
      <c r="H12" s="820"/>
      <c r="J12" s="814" t="s">
        <v>341</v>
      </c>
      <c r="K12" s="809"/>
      <c r="L12" s="815"/>
      <c r="M12" s="818">
        <f>SUM(F7:H11,M7:O11)</f>
        <v>0</v>
      </c>
      <c r="N12" s="819"/>
      <c r="O12" s="819"/>
      <c r="P12" s="251" t="s">
        <v>291</v>
      </c>
      <c r="Q12" s="241"/>
    </row>
    <row r="13" spans="1:17" ht="11.4" customHeight="1">
      <c r="A13" s="238"/>
      <c r="Q13" s="241"/>
    </row>
    <row r="14" spans="1:17" ht="17.100000000000001" customHeight="1">
      <c r="A14" s="238"/>
      <c r="C14" s="795" t="s">
        <v>342</v>
      </c>
      <c r="D14" s="795"/>
      <c r="E14" s="795"/>
      <c r="F14" s="795"/>
      <c r="G14" s="795"/>
      <c r="H14" s="795"/>
      <c r="I14" s="795"/>
      <c r="J14" s="795"/>
      <c r="K14" s="795"/>
      <c r="L14" s="795"/>
      <c r="M14" s="795"/>
      <c r="N14" s="795"/>
      <c r="O14" s="795"/>
      <c r="P14" s="795"/>
      <c r="Q14" s="241"/>
    </row>
    <row r="15" spans="1:17" ht="18.75" customHeight="1">
      <c r="A15" s="238"/>
      <c r="C15" s="808" t="s">
        <v>343</v>
      </c>
      <c r="D15" s="809"/>
      <c r="E15" s="809"/>
      <c r="F15" s="760"/>
      <c r="G15" s="761"/>
      <c r="H15" s="761"/>
      <c r="I15" s="293" t="s">
        <v>344</v>
      </c>
      <c r="J15" s="814" t="s">
        <v>345</v>
      </c>
      <c r="K15" s="809"/>
      <c r="L15" s="809"/>
      <c r="M15" s="760"/>
      <c r="N15" s="761"/>
      <c r="O15" s="766" t="s">
        <v>346</v>
      </c>
      <c r="P15" s="767"/>
      <c r="Q15" s="241"/>
    </row>
    <row r="16" spans="1:17" ht="18.75" customHeight="1">
      <c r="A16" s="238"/>
      <c r="C16" s="808" t="s">
        <v>347</v>
      </c>
      <c r="D16" s="809"/>
      <c r="E16" s="809"/>
      <c r="F16" s="760"/>
      <c r="G16" s="761"/>
      <c r="H16" s="761"/>
      <c r="I16" s="293" t="s">
        <v>344</v>
      </c>
      <c r="J16" s="814" t="s">
        <v>348</v>
      </c>
      <c r="K16" s="809"/>
      <c r="L16" s="809"/>
      <c r="M16" s="760"/>
      <c r="N16" s="761"/>
      <c r="O16" s="809" t="s">
        <v>346</v>
      </c>
      <c r="P16" s="815"/>
      <c r="Q16" s="241"/>
    </row>
    <row r="17" spans="1:17" ht="12" customHeight="1">
      <c r="A17" s="238"/>
      <c r="Q17" s="241"/>
    </row>
    <row r="18" spans="1:17" ht="17.100000000000001" customHeight="1">
      <c r="A18" s="238"/>
      <c r="C18" s="779" t="s">
        <v>349</v>
      </c>
      <c r="D18" s="779"/>
      <c r="E18" s="779"/>
      <c r="F18" s="779"/>
      <c r="G18" s="779"/>
      <c r="H18" s="779"/>
      <c r="I18" s="779"/>
      <c r="J18" s="779"/>
      <c r="K18" s="779"/>
      <c r="L18" s="779"/>
      <c r="Q18" s="241"/>
    </row>
    <row r="19" spans="1:17" ht="18.75" customHeight="1">
      <c r="A19" s="238"/>
      <c r="C19" s="760"/>
      <c r="D19" s="761"/>
      <c r="E19" s="761"/>
      <c r="F19" s="761"/>
      <c r="G19" s="761"/>
      <c r="H19" s="292" t="s">
        <v>350</v>
      </c>
      <c r="Q19" s="241"/>
    </row>
    <row r="20" spans="1:17" ht="12" customHeight="1">
      <c r="A20" s="238"/>
      <c r="C20" s="294"/>
      <c r="D20" s="294"/>
      <c r="E20" s="294"/>
      <c r="F20" s="294"/>
      <c r="G20" s="294"/>
      <c r="H20" s="239"/>
      <c r="Q20" s="241"/>
    </row>
    <row r="21" spans="1:17" ht="17.100000000000001" customHeight="1">
      <c r="A21" s="238"/>
      <c r="C21" s="779" t="s">
        <v>351</v>
      </c>
      <c r="D21" s="779"/>
      <c r="E21" s="779"/>
      <c r="F21" s="779"/>
      <c r="G21" s="779"/>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285"/>
      <c r="Q23" s="296"/>
    </row>
    <row r="24" spans="1:17" ht="11.4" customHeight="1">
      <c r="A24" s="238"/>
      <c r="Q24" s="241"/>
    </row>
    <row r="25" spans="1:17" ht="15" customHeight="1">
      <c r="A25" s="238"/>
      <c r="C25" s="235" t="s">
        <v>354</v>
      </c>
      <c r="M25" s="786"/>
      <c r="N25" s="786"/>
      <c r="Q25" s="241"/>
    </row>
    <row r="26" spans="1:17" ht="15" customHeight="1">
      <c r="A26" s="238"/>
      <c r="B26" s="235" t="s">
        <v>355</v>
      </c>
      <c r="D26" s="235" t="s">
        <v>356</v>
      </c>
      <c r="G26" s="254"/>
      <c r="H26" s="813" t="s">
        <v>357</v>
      </c>
      <c r="I26" s="813"/>
      <c r="J26" s="813"/>
      <c r="K26" s="813"/>
      <c r="L26" s="813"/>
      <c r="M26" s="813"/>
      <c r="N26" s="813"/>
      <c r="Q26" s="241"/>
    </row>
    <row r="27" spans="1:17" ht="15" customHeight="1">
      <c r="A27" s="238"/>
      <c r="B27" s="235" t="s">
        <v>358</v>
      </c>
      <c r="D27" s="235" t="s">
        <v>359</v>
      </c>
      <c r="H27" s="813" t="s">
        <v>357</v>
      </c>
      <c r="I27" s="813"/>
      <c r="J27" s="813"/>
      <c r="K27" s="813"/>
      <c r="L27" s="813"/>
      <c r="M27" s="813"/>
      <c r="N27" s="813"/>
      <c r="Q27" s="241"/>
    </row>
    <row r="28" spans="1:17" ht="11.4" customHeight="1">
      <c r="A28" s="238"/>
      <c r="Q28" s="241"/>
    </row>
    <row r="29" spans="1:17" ht="17.100000000000001" customHeight="1">
      <c r="A29" s="238"/>
      <c r="C29" s="779" t="s">
        <v>360</v>
      </c>
      <c r="D29" s="779"/>
      <c r="E29" s="779"/>
      <c r="F29" s="779"/>
      <c r="G29" s="779"/>
      <c r="Q29" s="241"/>
    </row>
    <row r="30" spans="1:17" ht="20.25" customHeight="1">
      <c r="A30" s="238"/>
      <c r="C30" s="243"/>
      <c r="E30" s="243" t="s">
        <v>361</v>
      </c>
      <c r="F30" s="243"/>
      <c r="G30" s="243"/>
      <c r="H30" s="235" t="s">
        <v>362</v>
      </c>
      <c r="K30" s="235" t="s">
        <v>363</v>
      </c>
      <c r="L30" s="807" t="s">
        <v>364</v>
      </c>
      <c r="M30" s="807"/>
      <c r="N30" s="807"/>
      <c r="O30" s="807"/>
      <c r="P30" s="807"/>
      <c r="Q30" s="241"/>
    </row>
    <row r="31" spans="1:17" ht="38.4" customHeight="1">
      <c r="A31" s="238"/>
      <c r="C31" s="808" t="s">
        <v>365</v>
      </c>
      <c r="D31" s="809"/>
      <c r="E31" s="809"/>
      <c r="F31" s="809"/>
      <c r="G31" s="810"/>
      <c r="H31" s="811"/>
      <c r="I31" s="811"/>
      <c r="J31" s="811"/>
      <c r="K31" s="811"/>
      <c r="L31" s="811"/>
      <c r="M31" s="811"/>
      <c r="N31" s="811"/>
      <c r="O31" s="811"/>
      <c r="P31" s="812"/>
      <c r="Q31" s="255"/>
    </row>
    <row r="32" spans="1:17" ht="11.4" customHeight="1">
      <c r="A32" s="238"/>
      <c r="Q32" s="241"/>
    </row>
    <row r="33" spans="1:17" ht="38.4" customHeight="1">
      <c r="A33" s="238"/>
      <c r="C33" s="808" t="s">
        <v>366</v>
      </c>
      <c r="D33" s="809"/>
      <c r="E33" s="809"/>
      <c r="F33" s="809"/>
      <c r="G33" s="810"/>
      <c r="H33" s="811"/>
      <c r="I33" s="811"/>
      <c r="J33" s="811"/>
      <c r="K33" s="811"/>
      <c r="L33" s="811"/>
      <c r="M33" s="811"/>
      <c r="N33" s="811"/>
      <c r="O33" s="811"/>
      <c r="P33" s="812"/>
      <c r="Q33" s="255"/>
    </row>
    <row r="34" spans="1:17" ht="13.2" customHeight="1">
      <c r="A34" s="238"/>
      <c r="Q34" s="241"/>
    </row>
    <row r="35" spans="1:17" ht="17.100000000000001" customHeight="1">
      <c r="A35" s="238"/>
      <c r="C35" s="764" t="s">
        <v>367</v>
      </c>
      <c r="D35" s="764"/>
      <c r="E35" s="764"/>
      <c r="F35" s="764"/>
      <c r="G35" s="764"/>
      <c r="Q35" s="241"/>
    </row>
    <row r="36" spans="1:17" ht="17.100000000000001" customHeight="1">
      <c r="A36" s="238"/>
      <c r="C36" s="236"/>
      <c r="D36" s="289" t="s">
        <v>368</v>
      </c>
      <c r="E36" s="289"/>
      <c r="F36" s="289"/>
      <c r="G36" s="289"/>
      <c r="H36" s="289"/>
      <c r="I36" s="289"/>
      <c r="J36" s="289"/>
      <c r="K36" s="289"/>
      <c r="L36" s="289"/>
      <c r="M36" s="289"/>
      <c r="N36" s="289"/>
      <c r="O36" s="289"/>
      <c r="P36" s="237"/>
      <c r="Q36" s="241"/>
    </row>
    <row r="37" spans="1:17" ht="17.100000000000001" customHeight="1">
      <c r="A37" s="238"/>
      <c r="C37" s="238"/>
      <c r="D37" s="235" t="s">
        <v>369</v>
      </c>
      <c r="P37" s="241"/>
      <c r="Q37" s="241"/>
    </row>
    <row r="38" spans="1:17" ht="17.100000000000001" customHeight="1">
      <c r="A38" s="238"/>
      <c r="C38" s="238"/>
      <c r="D38" s="235" t="s">
        <v>370</v>
      </c>
      <c r="P38" s="241"/>
      <c r="Q38" s="241"/>
    </row>
    <row r="39" spans="1:17" ht="17.100000000000001" customHeight="1">
      <c r="A39" s="238"/>
      <c r="C39" s="238"/>
      <c r="D39" s="235" t="s">
        <v>371</v>
      </c>
      <c r="P39" s="241"/>
      <c r="Q39" s="241"/>
    </row>
    <row r="40" spans="1:17" ht="17.100000000000001" customHeight="1">
      <c r="A40" s="238"/>
      <c r="C40" s="282"/>
      <c r="D40" s="243" t="s">
        <v>372</v>
      </c>
      <c r="E40" s="794"/>
      <c r="F40" s="794"/>
      <c r="G40" s="794"/>
      <c r="H40" s="794"/>
      <c r="I40" s="794"/>
      <c r="J40" s="794"/>
      <c r="K40" s="794"/>
      <c r="L40" s="794"/>
      <c r="M40" s="794"/>
      <c r="N40" s="794"/>
      <c r="O40" s="295" t="s">
        <v>373</v>
      </c>
      <c r="P40" s="285"/>
      <c r="Q40" s="296"/>
    </row>
    <row r="41" spans="1:17" ht="11.4" customHeight="1">
      <c r="A41" s="238"/>
      <c r="Q41" s="241"/>
    </row>
    <row r="42" spans="1:17" ht="17.100000000000001" customHeight="1">
      <c r="A42" s="238"/>
      <c r="C42" s="795" t="s">
        <v>374</v>
      </c>
      <c r="D42" s="795"/>
      <c r="E42" s="795"/>
      <c r="F42" s="795"/>
      <c r="G42" s="795"/>
      <c r="H42" s="795"/>
      <c r="Q42" s="241"/>
    </row>
    <row r="43" spans="1:17" ht="27.75" customHeight="1">
      <c r="A43" s="238"/>
      <c r="B43" s="241"/>
      <c r="C43" s="298"/>
      <c r="D43" s="796" t="s">
        <v>375</v>
      </c>
      <c r="E43" s="797"/>
      <c r="F43" s="798" t="s">
        <v>376</v>
      </c>
      <c r="G43" s="799"/>
      <c r="H43" s="800"/>
      <c r="I43" s="801"/>
      <c r="J43" s="802"/>
      <c r="K43" s="802"/>
      <c r="L43" s="802"/>
      <c r="M43" s="802"/>
      <c r="N43" s="802"/>
      <c r="O43" s="802"/>
      <c r="P43" s="803"/>
      <c r="Q43" s="241"/>
    </row>
    <row r="44" spans="1:17" ht="27.75" customHeight="1">
      <c r="A44" s="238"/>
      <c r="B44" s="241"/>
      <c r="C44" s="299"/>
      <c r="D44" s="796" t="s">
        <v>377</v>
      </c>
      <c r="E44" s="797"/>
      <c r="F44" s="804" t="s">
        <v>378</v>
      </c>
      <c r="G44" s="805"/>
      <c r="H44" s="806"/>
      <c r="I44" s="801"/>
      <c r="J44" s="802"/>
      <c r="K44" s="802"/>
      <c r="L44" s="802"/>
      <c r="M44" s="802"/>
      <c r="N44" s="802"/>
      <c r="O44" s="802"/>
      <c r="P44" s="803"/>
      <c r="Q44" s="241"/>
    </row>
    <row r="45" spans="1:17" ht="11.4" customHeight="1">
      <c r="A45" s="238"/>
      <c r="C45" s="280"/>
      <c r="I45" s="254"/>
      <c r="J45" s="254"/>
      <c r="K45" s="254"/>
      <c r="L45" s="254"/>
      <c r="M45" s="254"/>
      <c r="N45" s="254"/>
      <c r="O45" s="254"/>
      <c r="P45" s="254"/>
      <c r="Q45" s="241"/>
    </row>
    <row r="46" spans="1:17" ht="11.4" customHeight="1">
      <c r="A46" s="238"/>
      <c r="Q46" s="241"/>
    </row>
    <row r="47" spans="1:17" ht="11.4" customHeight="1">
      <c r="A47" s="238"/>
      <c r="Q47" s="241"/>
    </row>
    <row r="48" spans="1:17" ht="11.4" customHeight="1">
      <c r="A48" s="238"/>
      <c r="Q48" s="241"/>
    </row>
    <row r="49" spans="1:17" ht="11.4" customHeight="1">
      <c r="A49" s="238"/>
      <c r="Q49" s="241"/>
    </row>
    <row r="50" spans="1:17" ht="14.4" customHeight="1">
      <c r="A50" s="282"/>
      <c r="B50" s="243"/>
      <c r="C50" s="243"/>
      <c r="D50" s="243"/>
      <c r="E50" s="243"/>
      <c r="F50" s="243"/>
      <c r="G50" s="243"/>
      <c r="H50" s="243"/>
      <c r="I50" s="243"/>
      <c r="J50" s="243"/>
      <c r="K50" s="243"/>
      <c r="L50" s="243"/>
      <c r="M50" s="243"/>
      <c r="N50" s="243"/>
      <c r="O50" s="243"/>
      <c r="P50" s="243"/>
      <c r="Q50" s="300"/>
    </row>
    <row r="51" spans="1:17" ht="18.75" customHeight="1">
      <c r="A51" s="301"/>
      <c r="B51" s="301"/>
      <c r="C51" s="302"/>
      <c r="D51" s="302"/>
      <c r="E51" s="302"/>
      <c r="F51" s="302"/>
      <c r="G51" s="302"/>
      <c r="H51" s="303"/>
      <c r="I51" s="301"/>
      <c r="J51" s="301"/>
      <c r="K51" s="301"/>
      <c r="L51" s="301"/>
      <c r="M51" s="793"/>
      <c r="N51" s="793"/>
      <c r="O51" s="793"/>
      <c r="P51" s="793"/>
      <c r="Q51" s="793"/>
    </row>
    <row r="52" spans="1:17" ht="17.100000000000001" customHeight="1">
      <c r="A52" s="304"/>
      <c r="B52" s="304"/>
      <c r="C52" s="780"/>
      <c r="D52" s="780"/>
      <c r="E52" s="780"/>
      <c r="F52" s="780"/>
      <c r="G52" s="780"/>
      <c r="H52" s="304"/>
      <c r="I52" s="304"/>
      <c r="J52" s="304"/>
      <c r="K52" s="304"/>
      <c r="L52" s="304"/>
      <c r="M52" s="304"/>
      <c r="N52" s="304"/>
      <c r="O52" s="304"/>
      <c r="P52" s="304"/>
      <c r="Q52" s="304"/>
    </row>
    <row r="53" spans="1:17" ht="38.1" customHeight="1">
      <c r="A53" s="304"/>
      <c r="B53" s="304"/>
      <c r="C53" s="790"/>
      <c r="D53" s="790"/>
      <c r="E53" s="790"/>
      <c r="F53" s="790"/>
      <c r="G53" s="790"/>
      <c r="H53" s="790"/>
      <c r="I53" s="790"/>
      <c r="J53" s="790"/>
      <c r="K53" s="790"/>
      <c r="L53" s="790"/>
      <c r="M53" s="790"/>
      <c r="N53" s="790"/>
      <c r="O53" s="790"/>
      <c r="P53" s="279"/>
      <c r="Q53" s="279"/>
    </row>
    <row r="54" spans="1:17" ht="7.5" customHeight="1">
      <c r="B54" s="305"/>
      <c r="C54" s="305"/>
      <c r="D54" s="305"/>
      <c r="E54" s="305"/>
      <c r="F54" s="305"/>
      <c r="G54" s="305"/>
      <c r="H54" s="305"/>
      <c r="I54" s="305"/>
      <c r="J54" s="305"/>
      <c r="K54" s="305"/>
      <c r="L54" s="305"/>
      <c r="M54" s="305"/>
      <c r="N54" s="305"/>
    </row>
    <row r="55" spans="1:17" ht="17.100000000000001" customHeight="1">
      <c r="D55" s="779"/>
      <c r="E55" s="779"/>
      <c r="F55" s="779"/>
    </row>
    <row r="56" spans="1:17" ht="24.45" customHeight="1">
      <c r="B56" s="786"/>
      <c r="C56" s="786"/>
      <c r="D56" s="786"/>
      <c r="E56" s="790"/>
      <c r="F56" s="790"/>
      <c r="G56" s="790"/>
      <c r="H56" s="790"/>
      <c r="I56" s="790"/>
      <c r="J56" s="790"/>
      <c r="K56" s="790"/>
      <c r="L56" s="790"/>
      <c r="M56" s="790"/>
      <c r="N56" s="791"/>
    </row>
    <row r="57" spans="1:17" ht="6.75" customHeight="1"/>
    <row r="58" spans="1:17" ht="17.100000000000001" customHeight="1">
      <c r="B58" s="779"/>
      <c r="C58" s="779"/>
      <c r="D58" s="779"/>
      <c r="G58" s="790"/>
      <c r="H58" s="790"/>
      <c r="I58" s="790"/>
      <c r="J58" s="790"/>
      <c r="K58" s="790"/>
      <c r="L58" s="790"/>
      <c r="M58" s="790"/>
      <c r="N58" s="791"/>
    </row>
    <row r="59" spans="1:17" ht="17.100000000000001" customHeight="1">
      <c r="B59" s="779"/>
      <c r="C59" s="779"/>
      <c r="D59" s="779"/>
      <c r="E59" s="779"/>
      <c r="F59" s="779"/>
    </row>
    <row r="60" spans="1:17" ht="27.75" customHeight="1">
      <c r="B60" s="786"/>
      <c r="C60" s="786"/>
      <c r="D60" s="786"/>
      <c r="E60" s="792"/>
      <c r="F60" s="787"/>
    </row>
    <row r="61" spans="1:17" ht="27.75" customHeight="1">
      <c r="C61" s="280"/>
      <c r="E61" s="779"/>
      <c r="F61" s="779"/>
      <c r="G61" s="790"/>
      <c r="H61" s="790"/>
      <c r="I61" s="790"/>
      <c r="J61" s="790"/>
      <c r="K61" s="790"/>
      <c r="L61" s="790"/>
      <c r="M61" s="790"/>
      <c r="N61" s="791"/>
    </row>
    <row r="62" spans="1:17" ht="21.75" customHeight="1">
      <c r="B62" s="779"/>
      <c r="C62" s="779"/>
      <c r="D62" s="779"/>
    </row>
    <row r="63" spans="1:17" ht="24.45" customHeight="1">
      <c r="B63" s="786"/>
      <c r="C63" s="786"/>
      <c r="D63" s="786"/>
      <c r="E63" s="790"/>
      <c r="F63" s="790"/>
      <c r="G63" s="790"/>
      <c r="H63" s="790"/>
      <c r="I63" s="790"/>
      <c r="J63" s="790"/>
      <c r="K63" s="790"/>
      <c r="L63" s="790"/>
      <c r="M63" s="790"/>
      <c r="N63" s="791"/>
    </row>
    <row r="64" spans="1:17" ht="17.100000000000001" customHeight="1"/>
    <row r="65" spans="2:14" ht="17.100000000000001" customHeight="1">
      <c r="E65" s="790"/>
      <c r="F65" s="790"/>
      <c r="G65" s="790"/>
      <c r="H65" s="790"/>
      <c r="I65" s="790"/>
      <c r="J65" s="790"/>
      <c r="K65" s="790"/>
      <c r="L65" s="790"/>
      <c r="M65" s="790"/>
      <c r="N65" s="791"/>
    </row>
    <row r="66" spans="2:14" ht="17.100000000000001" customHeight="1"/>
    <row r="67" spans="2:14" ht="17.100000000000001" customHeight="1">
      <c r="B67" s="779"/>
      <c r="C67" s="779"/>
      <c r="D67" s="779"/>
    </row>
    <row r="68" spans="2:14" ht="18.75" customHeight="1">
      <c r="B68" s="786"/>
      <c r="C68" s="786"/>
      <c r="D68" s="786"/>
    </row>
    <row r="69" spans="2:14" ht="24.45" customHeight="1">
      <c r="B69" s="786"/>
      <c r="C69" s="786"/>
      <c r="D69" s="786"/>
      <c r="E69" s="790"/>
      <c r="F69" s="790"/>
      <c r="G69" s="790"/>
      <c r="H69" s="790"/>
      <c r="I69" s="790"/>
      <c r="J69" s="790"/>
      <c r="K69" s="790"/>
      <c r="L69" s="790"/>
      <c r="M69" s="790"/>
      <c r="N69" s="791"/>
    </row>
    <row r="70" spans="2:14" ht="7.5" customHeight="1"/>
    <row r="71" spans="2:14" ht="17.100000000000001" customHeight="1">
      <c r="B71" s="779"/>
      <c r="C71" s="779"/>
      <c r="D71" s="779"/>
      <c r="E71" s="779"/>
      <c r="F71" s="779"/>
    </row>
    <row r="72" spans="2:14" ht="17.100000000000001" customHeight="1">
      <c r="B72" s="779"/>
      <c r="C72" s="779"/>
      <c r="D72" s="779"/>
      <c r="E72" s="779"/>
      <c r="F72" s="779"/>
    </row>
    <row r="73" spans="2:14" ht="6.75" customHeight="1"/>
    <row r="74" spans="2:14" ht="17.100000000000001" customHeight="1">
      <c r="B74" s="779"/>
      <c r="C74" s="779"/>
      <c r="D74" s="779"/>
      <c r="E74" s="779"/>
      <c r="F74" s="779"/>
      <c r="G74" s="786"/>
      <c r="H74" s="786"/>
      <c r="I74" s="786"/>
      <c r="J74" s="786"/>
      <c r="K74" s="786"/>
      <c r="L74" s="786"/>
      <c r="M74" s="786"/>
      <c r="N74" s="786"/>
    </row>
    <row r="75" spans="2:14" ht="17.100000000000001" customHeight="1">
      <c r="B75" s="786"/>
      <c r="C75" s="786"/>
      <c r="D75" s="786"/>
      <c r="E75" s="786"/>
      <c r="F75" s="790"/>
      <c r="G75" s="790"/>
      <c r="H75" s="790"/>
      <c r="I75" s="790"/>
      <c r="J75" s="790"/>
      <c r="K75" s="790"/>
      <c r="L75" s="790"/>
      <c r="M75" s="786"/>
      <c r="N75" s="786"/>
    </row>
    <row r="76" spans="2:14" ht="17.100000000000001" customHeight="1">
      <c r="B76" s="779"/>
      <c r="C76" s="779"/>
      <c r="D76" s="779"/>
      <c r="E76" s="779"/>
      <c r="F76" s="779"/>
      <c r="G76" s="790"/>
      <c r="H76" s="790"/>
      <c r="I76" s="790"/>
      <c r="J76" s="790"/>
      <c r="K76" s="790"/>
      <c r="L76" s="790"/>
      <c r="M76" s="786"/>
      <c r="N76" s="786"/>
    </row>
    <row r="77" spans="2:14" ht="6.75" customHeight="1"/>
    <row r="78" spans="2:14" ht="17.100000000000001" customHeight="1">
      <c r="B78" s="779"/>
      <c r="C78" s="779"/>
      <c r="D78" s="779"/>
      <c r="E78" s="779"/>
      <c r="F78" s="779"/>
      <c r="G78" s="779"/>
      <c r="H78" s="779"/>
    </row>
    <row r="79" spans="2:14" ht="17.100000000000001" customHeight="1">
      <c r="B79" s="786"/>
      <c r="C79" s="786"/>
      <c r="D79" s="786"/>
      <c r="E79" s="786"/>
      <c r="F79" s="790"/>
      <c r="G79" s="790"/>
      <c r="H79" s="790"/>
      <c r="I79" s="790"/>
      <c r="J79" s="790"/>
      <c r="K79" s="790"/>
      <c r="L79" s="790"/>
      <c r="M79" s="786"/>
      <c r="N79" s="786"/>
    </row>
    <row r="80" spans="2:14" ht="17.100000000000001" customHeight="1">
      <c r="B80" s="779"/>
      <c r="C80" s="779"/>
      <c r="D80" s="779"/>
      <c r="E80" s="779"/>
      <c r="F80" s="779"/>
      <c r="G80" s="790"/>
      <c r="H80" s="790"/>
      <c r="I80" s="790"/>
      <c r="J80" s="790"/>
      <c r="K80" s="790"/>
      <c r="L80" s="790"/>
      <c r="M80" s="786"/>
      <c r="N80" s="786"/>
    </row>
    <row r="81" spans="2:14" ht="6.75" customHeight="1"/>
    <row r="82" spans="2:14" ht="17.100000000000001" customHeight="1">
      <c r="B82" s="779"/>
      <c r="C82" s="779"/>
      <c r="D82" s="779"/>
      <c r="E82" s="779"/>
      <c r="F82" s="779"/>
      <c r="G82" s="779"/>
      <c r="H82" s="779"/>
      <c r="I82" s="779"/>
      <c r="J82" s="779"/>
    </row>
    <row r="83" spans="2:14" ht="17.100000000000001" customHeight="1">
      <c r="E83" s="788"/>
      <c r="F83" s="788"/>
      <c r="G83" s="788"/>
      <c r="H83" s="786"/>
      <c r="I83" s="786"/>
      <c r="J83" s="790"/>
      <c r="K83" s="790"/>
      <c r="L83" s="790"/>
      <c r="M83" s="790"/>
      <c r="N83" s="790"/>
    </row>
    <row r="84" spans="2:14" ht="6.75" customHeight="1"/>
    <row r="85" spans="2:14" ht="17.100000000000001" customHeight="1">
      <c r="B85" s="779"/>
      <c r="C85" s="779"/>
      <c r="D85" s="779"/>
      <c r="E85" s="779"/>
      <c r="F85" s="779"/>
      <c r="G85" s="779"/>
      <c r="H85" s="779"/>
      <c r="I85" s="779"/>
    </row>
    <row r="86" spans="2:14" ht="17.100000000000001" customHeight="1">
      <c r="B86" s="786"/>
      <c r="C86" s="786"/>
      <c r="D86" s="786"/>
      <c r="E86" s="786"/>
      <c r="F86" s="790"/>
      <c r="G86" s="790"/>
      <c r="H86" s="790"/>
      <c r="I86" s="790"/>
      <c r="J86" s="790"/>
      <c r="K86" s="790"/>
      <c r="L86" s="790"/>
      <c r="M86" s="786"/>
      <c r="N86" s="786"/>
    </row>
    <row r="87" spans="2:14" ht="17.100000000000001" customHeight="1">
      <c r="B87" s="786"/>
      <c r="C87" s="787"/>
      <c r="D87" s="787"/>
      <c r="E87" s="788"/>
      <c r="F87" s="788"/>
      <c r="G87" s="788"/>
      <c r="H87" s="788"/>
      <c r="J87" s="788"/>
      <c r="K87" s="788"/>
      <c r="L87" s="788"/>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789"/>
      <c r="H100" s="789"/>
      <c r="I100" s="789"/>
      <c r="J100" s="789"/>
      <c r="K100" s="789"/>
      <c r="L100" s="789"/>
      <c r="M100" s="789"/>
      <c r="N100" s="787"/>
    </row>
    <row r="101" spans="7:14" ht="17.100000000000001" customHeight="1"/>
  </sheetData>
  <mergeCells count="114">
    <mergeCell ref="N1:P1"/>
    <mergeCell ref="C4:G4"/>
    <mergeCell ref="D5:E5"/>
    <mergeCell ref="F5:H5"/>
    <mergeCell ref="J5:K5"/>
    <mergeCell ref="M5:O5"/>
    <mergeCell ref="C9:E9"/>
    <mergeCell ref="F9:H9"/>
    <mergeCell ref="J9:L9"/>
    <mergeCell ref="M9:O9"/>
    <mergeCell ref="C10:E10"/>
    <mergeCell ref="F10:H10"/>
    <mergeCell ref="J10:L10"/>
    <mergeCell ref="M10:O10"/>
    <mergeCell ref="D6:E6"/>
    <mergeCell ref="C7:E7"/>
    <mergeCell ref="F7:H7"/>
    <mergeCell ref="J7:L7"/>
    <mergeCell ref="M7:O7"/>
    <mergeCell ref="C8:E8"/>
    <mergeCell ref="F8:H8"/>
    <mergeCell ref="J8:L8"/>
    <mergeCell ref="M8:O8"/>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9:G19"/>
    <mergeCell ref="C21:G21"/>
    <mergeCell ref="M25:N25"/>
    <mergeCell ref="H26:N26"/>
    <mergeCell ref="H27:N27"/>
    <mergeCell ref="C29:G29"/>
    <mergeCell ref="C16:E16"/>
    <mergeCell ref="F16:H16"/>
    <mergeCell ref="J16:L16"/>
    <mergeCell ref="M16:N1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B58:D58"/>
    <mergeCell ref="G58:N58"/>
    <mergeCell ref="B59:F59"/>
    <mergeCell ref="B60:D60"/>
    <mergeCell ref="E60:F60"/>
    <mergeCell ref="E61:F61"/>
    <mergeCell ref="G61:N61"/>
    <mergeCell ref="M51:Q51"/>
    <mergeCell ref="C52:G52"/>
    <mergeCell ref="C53:O53"/>
    <mergeCell ref="D55:F55"/>
    <mergeCell ref="B56:D56"/>
    <mergeCell ref="E56:N56"/>
    <mergeCell ref="B69:D69"/>
    <mergeCell ref="E69:N69"/>
    <mergeCell ref="B71:F71"/>
    <mergeCell ref="B72:F72"/>
    <mergeCell ref="B74:F74"/>
    <mergeCell ref="G74:L74"/>
    <mergeCell ref="M74:N74"/>
    <mergeCell ref="B62:D62"/>
    <mergeCell ref="B63:D63"/>
    <mergeCell ref="E63:N63"/>
    <mergeCell ref="E65:N65"/>
    <mergeCell ref="B67:D67"/>
    <mergeCell ref="B68:D68"/>
    <mergeCell ref="B78:H78"/>
    <mergeCell ref="B79:E79"/>
    <mergeCell ref="F79:L79"/>
    <mergeCell ref="M79:N79"/>
    <mergeCell ref="B80:F80"/>
    <mergeCell ref="G80:L80"/>
    <mergeCell ref="M80:N80"/>
    <mergeCell ref="B75:E75"/>
    <mergeCell ref="F75:L75"/>
    <mergeCell ref="M75:N75"/>
    <mergeCell ref="B76:F76"/>
    <mergeCell ref="G76:L76"/>
    <mergeCell ref="M76:N76"/>
    <mergeCell ref="B87:D87"/>
    <mergeCell ref="E87:H87"/>
    <mergeCell ref="J87:L87"/>
    <mergeCell ref="G100:N100"/>
    <mergeCell ref="B82:J82"/>
    <mergeCell ref="E83:G83"/>
    <mergeCell ref="H83:I83"/>
    <mergeCell ref="J83:N83"/>
    <mergeCell ref="B85:I85"/>
    <mergeCell ref="B86:E86"/>
    <mergeCell ref="F86:L86"/>
    <mergeCell ref="M86:N86"/>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topLeftCell="A2" zoomScaleNormal="100" zoomScaleSheetLayoutView="100" workbookViewId="0">
      <selection activeCell="R6" sqref="R6"/>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77" t="s">
        <v>274</v>
      </c>
      <c r="N1" s="777"/>
      <c r="O1" s="243"/>
    </row>
    <row r="2" spans="1:15" ht="21.75" customHeight="1">
      <c r="A2" s="236"/>
      <c r="B2" s="289"/>
      <c r="C2" s="289" t="s">
        <v>380</v>
      </c>
      <c r="D2" s="289"/>
      <c r="E2" s="289"/>
      <c r="F2" s="289" t="s">
        <v>381</v>
      </c>
      <c r="G2" s="289"/>
      <c r="H2" s="289"/>
      <c r="I2" s="289"/>
      <c r="J2" s="289" t="s">
        <v>382</v>
      </c>
      <c r="K2" s="289"/>
      <c r="L2" s="289"/>
      <c r="M2" s="289"/>
      <c r="N2" s="289"/>
      <c r="O2" s="237"/>
    </row>
    <row r="3" spans="1:15" ht="24.45" customHeight="1">
      <c r="A3" s="238"/>
      <c r="B3" s="241"/>
      <c r="C3" s="804" t="s">
        <v>378</v>
      </c>
      <c r="D3" s="806"/>
      <c r="E3" s="732"/>
      <c r="F3" s="733"/>
      <c r="G3" s="733"/>
      <c r="H3" s="733"/>
      <c r="I3" s="733"/>
      <c r="J3" s="733"/>
      <c r="K3" s="733"/>
      <c r="L3" s="733"/>
      <c r="M3" s="733"/>
      <c r="N3" s="734"/>
      <c r="O3" s="241"/>
    </row>
    <row r="4" spans="1:15" ht="11.4" customHeight="1">
      <c r="A4" s="238"/>
      <c r="E4" s="240"/>
      <c r="F4" s="240"/>
      <c r="G4" s="240"/>
      <c r="H4" s="240"/>
      <c r="I4" s="240"/>
      <c r="J4" s="240"/>
      <c r="K4" s="240"/>
      <c r="L4" s="240"/>
      <c r="M4" s="240"/>
      <c r="O4" s="241"/>
    </row>
    <row r="5" spans="1:15" ht="20.399999999999999" customHeight="1">
      <c r="A5" s="238"/>
      <c r="C5" s="235" t="s">
        <v>383</v>
      </c>
      <c r="F5" s="235" t="s">
        <v>384</v>
      </c>
      <c r="J5" s="235" t="s">
        <v>385</v>
      </c>
      <c r="O5" s="241"/>
    </row>
    <row r="6" spans="1:15" ht="38.4" customHeight="1">
      <c r="A6" s="238"/>
      <c r="C6" s="808" t="s">
        <v>386</v>
      </c>
      <c r="D6" s="809"/>
      <c r="E6" s="809"/>
      <c r="F6" s="809"/>
      <c r="G6" s="809"/>
      <c r="H6" s="809"/>
      <c r="I6" s="732"/>
      <c r="J6" s="733"/>
      <c r="K6" s="733"/>
      <c r="L6" s="733"/>
      <c r="M6" s="733"/>
      <c r="N6" s="734"/>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804" t="s">
        <v>403</v>
      </c>
      <c r="D26" s="805"/>
      <c r="E26" s="805"/>
      <c r="F26" s="806"/>
      <c r="G26" s="796"/>
      <c r="H26" s="796"/>
      <c r="I26" s="796"/>
      <c r="J26" s="796"/>
      <c r="K26" s="796"/>
      <c r="L26" s="796"/>
      <c r="M26" s="796"/>
      <c r="N26" s="797"/>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23.4" customHeight="1">
      <c r="A33" s="238"/>
      <c r="B33" s="316"/>
      <c r="C33" s="316"/>
      <c r="D33" s="316"/>
      <c r="E33" s="316"/>
      <c r="F33" s="316"/>
      <c r="G33" s="316"/>
      <c r="H33" s="316"/>
      <c r="I33" s="316"/>
      <c r="J33" s="316"/>
      <c r="K33" s="316"/>
      <c r="L33" s="316"/>
      <c r="M33" s="316"/>
      <c r="N33" s="316"/>
      <c r="O33" s="312"/>
    </row>
    <row r="34" spans="1:15" ht="23.4" customHeight="1">
      <c r="A34" s="238"/>
      <c r="B34" s="316"/>
      <c r="C34" s="316"/>
      <c r="D34" s="316"/>
      <c r="E34" s="316"/>
      <c r="F34" s="316"/>
      <c r="G34" s="316"/>
      <c r="H34" s="316"/>
      <c r="I34" s="316"/>
      <c r="J34" s="316"/>
      <c r="K34" s="316"/>
      <c r="L34" s="316"/>
      <c r="M34" s="316"/>
      <c r="N34" s="316"/>
      <c r="O34" s="312"/>
    </row>
    <row r="35" spans="1:15" ht="17.399999999999999" customHeight="1">
      <c r="A35" s="238"/>
      <c r="B35" s="316"/>
      <c r="C35" s="316"/>
      <c r="D35" s="316"/>
      <c r="E35" s="316"/>
      <c r="F35" s="316"/>
      <c r="G35" s="316"/>
      <c r="H35" s="316"/>
      <c r="I35" s="316"/>
      <c r="J35" s="316"/>
      <c r="K35" s="316"/>
      <c r="L35" s="316"/>
      <c r="M35" s="316"/>
      <c r="N35" s="316"/>
      <c r="O35" s="312"/>
    </row>
    <row r="36" spans="1:15" ht="17.399999999999999" customHeight="1">
      <c r="A36" s="282"/>
      <c r="B36" s="243"/>
      <c r="C36" s="243"/>
      <c r="D36" s="243"/>
      <c r="E36" s="243"/>
      <c r="F36" s="243"/>
      <c r="G36" s="243"/>
      <c r="H36" s="243"/>
      <c r="I36" s="243"/>
      <c r="J36" s="243"/>
      <c r="K36" s="243"/>
      <c r="L36" s="243"/>
      <c r="M36" s="243"/>
      <c r="N36" s="243"/>
      <c r="O36" s="300"/>
    </row>
    <row r="37" spans="1:15" ht="12.6" customHeight="1">
      <c r="L37" s="722"/>
      <c r="M37" s="722"/>
      <c r="N37" s="722"/>
      <c r="O37" s="722"/>
    </row>
    <row r="38" spans="1:15" ht="12.6" customHeight="1"/>
    <row r="39" spans="1:15" ht="12.6" customHeight="1">
      <c r="A39" s="235" t="s">
        <v>405</v>
      </c>
      <c r="C39" s="317" t="s">
        <v>406</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view="pageBreakPreview" zoomScaleNormal="100" zoomScaleSheetLayoutView="100" workbookViewId="0">
      <selection activeCell="U53" sqref="U53"/>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77" t="s">
        <v>274</v>
      </c>
      <c r="S1" s="777"/>
    </row>
    <row r="2" spans="1:20" ht="21" customHeight="1">
      <c r="A2" s="236"/>
      <c r="B2" s="778" t="s">
        <v>275</v>
      </c>
      <c r="C2" s="778"/>
      <c r="D2" s="778"/>
      <c r="E2" s="778"/>
      <c r="F2" s="778"/>
      <c r="G2" s="778"/>
      <c r="H2" s="778"/>
      <c r="I2" s="778"/>
      <c r="J2" s="778"/>
      <c r="K2" s="778"/>
      <c r="L2" s="778"/>
      <c r="M2" s="778"/>
      <c r="N2" s="778"/>
      <c r="O2" s="778"/>
      <c r="P2" s="778"/>
      <c r="Q2" s="778"/>
      <c r="R2" s="778"/>
      <c r="S2" s="778"/>
      <c r="T2" s="237"/>
    </row>
    <row r="3" spans="1:20" ht="18.75" customHeight="1">
      <c r="A3" s="238"/>
      <c r="B3" s="776" t="s">
        <v>276</v>
      </c>
      <c r="C3" s="776"/>
      <c r="D3" s="776"/>
      <c r="E3" s="776"/>
      <c r="F3" s="776"/>
      <c r="G3" s="776"/>
      <c r="H3" s="776"/>
      <c r="N3" s="779"/>
      <c r="O3" s="779"/>
      <c r="P3" s="779"/>
      <c r="Q3" s="780"/>
      <c r="R3" s="780"/>
      <c r="S3" s="780"/>
      <c r="T3" s="241"/>
    </row>
    <row r="4" spans="1:20" ht="3.75" customHeight="1">
      <c r="A4" s="238"/>
      <c r="B4" s="242"/>
      <c r="C4" s="242"/>
      <c r="D4" s="242"/>
      <c r="E4" s="242"/>
      <c r="F4" s="242"/>
      <c r="G4" s="242"/>
      <c r="H4" s="242"/>
      <c r="N4" s="243"/>
      <c r="O4" s="243"/>
      <c r="P4" s="243"/>
      <c r="Q4" s="243"/>
      <c r="R4" s="243"/>
      <c r="S4" s="243"/>
      <c r="T4" s="241"/>
    </row>
    <row r="5" spans="1:20" ht="27" customHeight="1">
      <c r="A5" s="238"/>
      <c r="B5" s="781" t="s">
        <v>277</v>
      </c>
      <c r="C5" s="781"/>
      <c r="D5" s="782" t="s">
        <v>278</v>
      </c>
      <c r="E5" s="850"/>
      <c r="F5" s="851"/>
      <c r="G5" s="852" t="s">
        <v>407</v>
      </c>
      <c r="H5" s="829"/>
      <c r="I5" s="829"/>
      <c r="J5" s="829"/>
      <c r="K5" s="829"/>
      <c r="L5" s="829"/>
      <c r="M5" s="829"/>
      <c r="N5" s="829"/>
      <c r="O5" s="829"/>
      <c r="P5" s="829"/>
      <c r="Q5" s="829"/>
      <c r="R5" s="829"/>
      <c r="S5" s="830"/>
      <c r="T5" s="241"/>
    </row>
    <row r="6" spans="1:20" ht="27" customHeight="1">
      <c r="A6" s="238"/>
      <c r="B6" s="781"/>
      <c r="C6" s="781"/>
      <c r="D6" s="782" t="s">
        <v>279</v>
      </c>
      <c r="E6" s="850"/>
      <c r="F6" s="851"/>
      <c r="G6" s="828" t="s">
        <v>408</v>
      </c>
      <c r="H6" s="829"/>
      <c r="I6" s="829"/>
      <c r="J6" s="829"/>
      <c r="K6" s="829"/>
      <c r="L6" s="829"/>
      <c r="M6" s="829"/>
      <c r="N6" s="829"/>
      <c r="O6" s="829"/>
      <c r="P6" s="829"/>
      <c r="Q6" s="829"/>
      <c r="R6" s="829"/>
      <c r="S6" s="830"/>
      <c r="T6" s="241"/>
    </row>
    <row r="7" spans="1:20" ht="7.95" customHeight="1">
      <c r="A7" s="238"/>
      <c r="B7" s="244"/>
      <c r="C7" s="244"/>
      <c r="D7" s="244"/>
      <c r="E7" s="244"/>
      <c r="F7" s="245"/>
      <c r="T7" s="241"/>
    </row>
    <row r="8" spans="1:20" ht="13.5" customHeight="1">
      <c r="A8" s="238"/>
      <c r="B8" s="776" t="s">
        <v>280</v>
      </c>
      <c r="C8" s="776"/>
      <c r="D8" s="776"/>
      <c r="E8" s="776"/>
      <c r="F8" s="776"/>
      <c r="G8" s="776"/>
      <c r="H8" s="776"/>
      <c r="I8" s="776"/>
      <c r="J8" s="776"/>
      <c r="K8" s="776"/>
      <c r="L8" s="776"/>
      <c r="T8" s="241"/>
    </row>
    <row r="9" spans="1:20" ht="17.7" customHeight="1">
      <c r="A9" s="238"/>
      <c r="B9" s="764" t="s">
        <v>281</v>
      </c>
      <c r="C9" s="764"/>
      <c r="D9" s="764"/>
      <c r="E9" s="764"/>
      <c r="F9" s="764"/>
      <c r="T9" s="241"/>
    </row>
    <row r="10" spans="1:20" ht="17.100000000000001" customHeight="1">
      <c r="A10" s="238"/>
      <c r="B10" s="756" t="s">
        <v>282</v>
      </c>
      <c r="C10" s="756"/>
      <c r="D10" s="756"/>
      <c r="E10" s="756"/>
      <c r="F10" s="756"/>
      <c r="G10" s="828" t="s">
        <v>409</v>
      </c>
      <c r="H10" s="829"/>
      <c r="I10" s="829"/>
      <c r="J10" s="829"/>
      <c r="K10" s="829"/>
      <c r="L10" s="829"/>
      <c r="M10" s="829"/>
      <c r="N10" s="829"/>
      <c r="O10" s="829"/>
      <c r="P10" s="829"/>
      <c r="Q10" s="829"/>
      <c r="R10" s="829"/>
      <c r="S10" s="830"/>
      <c r="T10" s="241"/>
    </row>
    <row r="11" spans="1:20" ht="27" customHeight="1">
      <c r="A11" s="238"/>
      <c r="B11" s="756" t="s">
        <v>283</v>
      </c>
      <c r="C11" s="756"/>
      <c r="D11" s="756"/>
      <c r="E11" s="756"/>
      <c r="F11" s="756"/>
      <c r="G11" s="828" t="s">
        <v>410</v>
      </c>
      <c r="H11" s="829"/>
      <c r="I11" s="829"/>
      <c r="J11" s="829"/>
      <c r="K11" s="829"/>
      <c r="L11" s="829"/>
      <c r="M11" s="829"/>
      <c r="N11" s="829"/>
      <c r="O11" s="829"/>
      <c r="P11" s="829"/>
      <c r="Q11" s="829"/>
      <c r="R11" s="829"/>
      <c r="S11" s="830"/>
      <c r="T11" s="241"/>
    </row>
    <row r="12" spans="1:20" ht="7.95" customHeight="1">
      <c r="A12" s="238"/>
      <c r="B12" s="244"/>
      <c r="C12" s="244"/>
      <c r="D12" s="244"/>
      <c r="E12" s="244"/>
      <c r="F12" s="245"/>
      <c r="T12" s="241"/>
    </row>
    <row r="13" spans="1:20" ht="15" customHeight="1">
      <c r="A13" s="238"/>
      <c r="B13" s="764" t="s">
        <v>284</v>
      </c>
      <c r="C13" s="764"/>
      <c r="D13" s="764"/>
      <c r="E13" s="764"/>
      <c r="F13" s="764"/>
      <c r="T13" s="241"/>
    </row>
    <row r="14" spans="1:20" ht="15" customHeight="1">
      <c r="A14" s="238"/>
      <c r="B14" s="765" t="s">
        <v>285</v>
      </c>
      <c r="C14" s="766"/>
      <c r="D14" s="766"/>
      <c r="E14" s="766"/>
      <c r="F14" s="767"/>
      <c r="G14" s="771" t="s">
        <v>286</v>
      </c>
      <c r="H14" s="772"/>
      <c r="I14" s="772"/>
      <c r="J14" s="772"/>
      <c r="K14" s="772"/>
      <c r="L14" s="772"/>
      <c r="M14" s="773"/>
      <c r="N14" s="771" t="s">
        <v>287</v>
      </c>
      <c r="O14" s="772"/>
      <c r="P14" s="772"/>
      <c r="Q14" s="772"/>
      <c r="R14" s="772"/>
      <c r="S14" s="773"/>
      <c r="T14" s="241"/>
    </row>
    <row r="15" spans="1:20" ht="17.100000000000001" customHeight="1">
      <c r="A15" s="238"/>
      <c r="B15" s="768"/>
      <c r="C15" s="769"/>
      <c r="D15" s="769"/>
      <c r="E15" s="769"/>
      <c r="F15" s="770"/>
      <c r="G15" s="848">
        <v>2020</v>
      </c>
      <c r="H15" s="849"/>
      <c r="I15" s="849"/>
      <c r="J15" s="849"/>
      <c r="K15" s="248" t="s">
        <v>288</v>
      </c>
      <c r="L15" s="318">
        <v>10</v>
      </c>
      <c r="M15" s="249" t="s">
        <v>289</v>
      </c>
      <c r="N15" s="848">
        <v>2022</v>
      </c>
      <c r="O15" s="849"/>
      <c r="P15" s="849"/>
      <c r="Q15" s="248" t="s">
        <v>288</v>
      </c>
      <c r="R15" s="319">
        <v>4</v>
      </c>
      <c r="S15" s="249" t="s">
        <v>289</v>
      </c>
      <c r="T15" s="241"/>
    </row>
    <row r="16" spans="1:20" ht="17.100000000000001" customHeight="1">
      <c r="A16" s="238"/>
      <c r="B16" s="756" t="s">
        <v>290</v>
      </c>
      <c r="C16" s="756"/>
      <c r="D16" s="756"/>
      <c r="E16" s="756"/>
      <c r="F16" s="756"/>
      <c r="G16" s="844">
        <v>5000</v>
      </c>
      <c r="H16" s="845"/>
      <c r="I16" s="845"/>
      <c r="J16" s="845"/>
      <c r="K16" s="845"/>
      <c r="L16" s="845"/>
      <c r="M16" s="845"/>
      <c r="N16" s="845"/>
      <c r="O16" s="845"/>
      <c r="P16" s="845"/>
      <c r="Q16" s="845"/>
      <c r="R16" s="845"/>
      <c r="S16" s="251" t="s">
        <v>291</v>
      </c>
      <c r="T16" s="241"/>
    </row>
    <row r="17" spans="1:20" ht="17.100000000000001" customHeight="1">
      <c r="A17" s="238"/>
      <c r="B17" s="756" t="s">
        <v>292</v>
      </c>
      <c r="C17" s="756"/>
      <c r="D17" s="756"/>
      <c r="E17" s="756"/>
      <c r="F17" s="756"/>
      <c r="G17" s="846">
        <v>1</v>
      </c>
      <c r="H17" s="847"/>
      <c r="I17" s="847"/>
      <c r="J17" s="847"/>
      <c r="K17" s="847"/>
      <c r="L17" s="847"/>
      <c r="M17" s="847"/>
      <c r="N17" s="847"/>
      <c r="O17" s="847"/>
      <c r="P17" s="847"/>
      <c r="Q17" s="847"/>
      <c r="R17" s="847"/>
      <c r="S17" s="251" t="s">
        <v>293</v>
      </c>
      <c r="T17" s="241"/>
    </row>
    <row r="18" spans="1:20" ht="17.100000000000001" customHeight="1">
      <c r="A18" s="238"/>
      <c r="B18" s="756" t="s">
        <v>294</v>
      </c>
      <c r="C18" s="756"/>
      <c r="D18" s="756"/>
      <c r="E18" s="756"/>
      <c r="F18" s="756"/>
      <c r="G18" s="844">
        <v>4000</v>
      </c>
      <c r="H18" s="845"/>
      <c r="I18" s="845"/>
      <c r="J18" s="845"/>
      <c r="K18" s="845"/>
      <c r="L18" s="845"/>
      <c r="M18" s="845"/>
      <c r="N18" s="845"/>
      <c r="O18" s="845"/>
      <c r="P18" s="845"/>
      <c r="Q18" s="845"/>
      <c r="R18" s="845"/>
      <c r="S18" s="251" t="s">
        <v>291</v>
      </c>
      <c r="T18" s="241"/>
    </row>
    <row r="19" spans="1:20" ht="17.100000000000001" customHeight="1">
      <c r="A19" s="238"/>
      <c r="B19" s="717" t="s">
        <v>295</v>
      </c>
      <c r="C19" s="717"/>
      <c r="D19" s="717"/>
      <c r="E19" s="717"/>
      <c r="F19" s="717"/>
      <c r="G19" s="842">
        <v>40000</v>
      </c>
      <c r="H19" s="843"/>
      <c r="I19" s="843"/>
      <c r="J19" s="843"/>
      <c r="K19" s="843"/>
      <c r="L19" s="843"/>
      <c r="M19" s="843"/>
      <c r="N19" s="843"/>
      <c r="O19" s="843"/>
      <c r="P19" s="843"/>
      <c r="Q19" s="843"/>
      <c r="R19" s="843"/>
      <c r="S19" s="251" t="s">
        <v>291</v>
      </c>
      <c r="T19" s="241"/>
    </row>
    <row r="20" spans="1:20" ht="17.100000000000001" customHeight="1">
      <c r="A20" s="238"/>
      <c r="B20" s="756" t="s">
        <v>296</v>
      </c>
      <c r="C20" s="756"/>
      <c r="D20" s="756"/>
      <c r="E20" s="756"/>
      <c r="F20" s="756"/>
      <c r="G20" s="828" t="s">
        <v>411</v>
      </c>
      <c r="H20" s="829"/>
      <c r="I20" s="829"/>
      <c r="J20" s="829"/>
      <c r="K20" s="829"/>
      <c r="L20" s="829"/>
      <c r="M20" s="829"/>
      <c r="N20" s="829"/>
      <c r="O20" s="829"/>
      <c r="P20" s="829"/>
      <c r="Q20" s="829"/>
      <c r="R20" s="829"/>
      <c r="S20" s="830"/>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57" t="s">
        <v>298</v>
      </c>
      <c r="D23" s="758"/>
      <c r="E23" s="758"/>
      <c r="F23" s="758"/>
      <c r="G23" s="758"/>
      <c r="H23" s="758"/>
      <c r="I23" s="758"/>
      <c r="J23" s="759"/>
      <c r="K23" s="757" t="s">
        <v>299</v>
      </c>
      <c r="L23" s="758"/>
      <c r="M23" s="758"/>
      <c r="N23" s="758"/>
      <c r="O23" s="759"/>
      <c r="P23" s="252" t="s">
        <v>300</v>
      </c>
      <c r="Q23" s="757" t="s">
        <v>301</v>
      </c>
      <c r="R23" s="758"/>
      <c r="S23" s="759"/>
      <c r="T23" s="253"/>
    </row>
    <row r="24" spans="1:20" ht="11.25" customHeight="1">
      <c r="A24" s="238"/>
      <c r="B24" s="737">
        <v>1</v>
      </c>
      <c r="C24" s="834" t="s">
        <v>412</v>
      </c>
      <c r="D24" s="835"/>
      <c r="E24" s="835"/>
      <c r="F24" s="835"/>
      <c r="G24" s="835"/>
      <c r="H24" s="835"/>
      <c r="I24" s="835"/>
      <c r="J24" s="836"/>
      <c r="K24" s="746" t="s">
        <v>302</v>
      </c>
      <c r="L24" s="747"/>
      <c r="M24" s="748"/>
      <c r="N24" s="321">
        <v>150</v>
      </c>
      <c r="O24" s="258" t="s">
        <v>303</v>
      </c>
      <c r="P24" s="256" t="s">
        <v>304</v>
      </c>
      <c r="Q24" s="840"/>
      <c r="R24" s="841"/>
      <c r="S24" s="258" t="s">
        <v>291</v>
      </c>
      <c r="T24" s="253"/>
    </row>
    <row r="25" spans="1:20" ht="11.25" customHeight="1">
      <c r="A25" s="238"/>
      <c r="B25" s="738"/>
      <c r="C25" s="834"/>
      <c r="D25" s="835"/>
      <c r="E25" s="835"/>
      <c r="F25" s="835"/>
      <c r="G25" s="835"/>
      <c r="H25" s="835"/>
      <c r="I25" s="835"/>
      <c r="J25" s="836"/>
      <c r="K25" s="751" t="s">
        <v>305</v>
      </c>
      <c r="L25" s="752"/>
      <c r="M25" s="753"/>
      <c r="N25" s="322">
        <v>34</v>
      </c>
      <c r="O25" s="261" t="s">
        <v>306</v>
      </c>
      <c r="P25" s="259" t="s">
        <v>307</v>
      </c>
      <c r="Q25" s="824"/>
      <c r="R25" s="825"/>
      <c r="S25" s="261" t="s">
        <v>291</v>
      </c>
      <c r="T25" s="253"/>
    </row>
    <row r="26" spans="1:20" ht="11.7" customHeight="1">
      <c r="A26" s="238"/>
      <c r="B26" s="738"/>
      <c r="C26" s="834"/>
      <c r="D26" s="835"/>
      <c r="E26" s="835"/>
      <c r="F26" s="835"/>
      <c r="G26" s="835"/>
      <c r="H26" s="835"/>
      <c r="I26" s="835"/>
      <c r="J26" s="836"/>
      <c r="K26" s="751" t="s">
        <v>308</v>
      </c>
      <c r="L26" s="752"/>
      <c r="M26" s="753"/>
      <c r="N26" s="322">
        <v>3</v>
      </c>
      <c r="O26" s="261" t="s">
        <v>306</v>
      </c>
      <c r="P26" s="259" t="s">
        <v>309</v>
      </c>
      <c r="Q26" s="824"/>
      <c r="R26" s="825"/>
      <c r="S26" s="261" t="s">
        <v>291</v>
      </c>
      <c r="T26" s="253"/>
    </row>
    <row r="27" spans="1:20" ht="11.7" customHeight="1">
      <c r="A27" s="238"/>
      <c r="B27" s="738"/>
      <c r="C27" s="834"/>
      <c r="D27" s="835"/>
      <c r="E27" s="835"/>
      <c r="F27" s="835"/>
      <c r="G27" s="835"/>
      <c r="H27" s="835"/>
      <c r="I27" s="835"/>
      <c r="J27" s="836"/>
      <c r="K27" s="751" t="s">
        <v>310</v>
      </c>
      <c r="L27" s="752"/>
      <c r="M27" s="753"/>
      <c r="N27" s="262"/>
      <c r="O27" s="263"/>
      <c r="P27" s="259" t="s">
        <v>311</v>
      </c>
      <c r="Q27" s="826">
        <v>3000</v>
      </c>
      <c r="R27" s="827"/>
      <c r="S27" s="261" t="s">
        <v>291</v>
      </c>
      <c r="T27" s="253"/>
    </row>
    <row r="28" spans="1:20" ht="11.7" customHeight="1">
      <c r="A28" s="238"/>
      <c r="B28" s="738"/>
      <c r="C28" s="834"/>
      <c r="D28" s="835"/>
      <c r="E28" s="835"/>
      <c r="F28" s="835"/>
      <c r="G28" s="835"/>
      <c r="H28" s="835"/>
      <c r="I28" s="835"/>
      <c r="J28" s="836"/>
      <c r="K28" s="264"/>
      <c r="L28" s="265"/>
      <c r="M28" s="266"/>
      <c r="N28" s="267"/>
      <c r="O28" s="263"/>
      <c r="P28" s="259" t="s">
        <v>312</v>
      </c>
      <c r="Q28" s="826">
        <v>25000</v>
      </c>
      <c r="R28" s="827"/>
      <c r="S28" s="261" t="s">
        <v>291</v>
      </c>
      <c r="T28" s="253"/>
    </row>
    <row r="29" spans="1:20" ht="11.7" customHeight="1">
      <c r="A29" s="238"/>
      <c r="B29" s="738"/>
      <c r="C29" s="834"/>
      <c r="D29" s="835"/>
      <c r="E29" s="835"/>
      <c r="F29" s="835"/>
      <c r="G29" s="835"/>
      <c r="H29" s="835"/>
      <c r="I29" s="835"/>
      <c r="J29" s="836"/>
      <c r="K29" s="264"/>
      <c r="L29" s="265"/>
      <c r="M29" s="266"/>
      <c r="N29" s="267"/>
      <c r="O29" s="263"/>
      <c r="P29" s="268" t="s">
        <v>313</v>
      </c>
      <c r="Q29" s="824"/>
      <c r="R29" s="825"/>
      <c r="S29" s="261" t="s">
        <v>291</v>
      </c>
      <c r="T29" s="253"/>
    </row>
    <row r="30" spans="1:20" ht="11.7" customHeight="1">
      <c r="A30" s="238"/>
      <c r="B30" s="738"/>
      <c r="C30" s="834"/>
      <c r="D30" s="835"/>
      <c r="E30" s="835"/>
      <c r="F30" s="835"/>
      <c r="G30" s="835"/>
      <c r="H30" s="835"/>
      <c r="I30" s="835"/>
      <c r="J30" s="836"/>
      <c r="K30" s="264"/>
      <c r="L30" s="265"/>
      <c r="M30" s="266"/>
      <c r="N30" s="267"/>
      <c r="O30" s="263"/>
      <c r="P30" s="268" t="s">
        <v>314</v>
      </c>
      <c r="Q30" s="826">
        <v>500</v>
      </c>
      <c r="R30" s="827"/>
      <c r="S30" s="261" t="s">
        <v>291</v>
      </c>
      <c r="T30" s="253"/>
    </row>
    <row r="31" spans="1:20" ht="11.7" customHeight="1">
      <c r="A31" s="238"/>
      <c r="B31" s="738"/>
      <c r="C31" s="834"/>
      <c r="D31" s="835"/>
      <c r="E31" s="835"/>
      <c r="F31" s="835"/>
      <c r="G31" s="835"/>
      <c r="H31" s="835"/>
      <c r="I31" s="835"/>
      <c r="J31" s="836"/>
      <c r="K31" s="264"/>
      <c r="L31" s="265"/>
      <c r="M31" s="266"/>
      <c r="N31" s="267"/>
      <c r="O31" s="263"/>
      <c r="P31" s="268" t="s">
        <v>315</v>
      </c>
      <c r="Q31" s="824"/>
      <c r="R31" s="825"/>
      <c r="S31" s="261" t="s">
        <v>291</v>
      </c>
      <c r="T31" s="253"/>
    </row>
    <row r="32" spans="1:20" ht="11.7" customHeight="1">
      <c r="A32" s="238"/>
      <c r="B32" s="738"/>
      <c r="C32" s="834"/>
      <c r="D32" s="835"/>
      <c r="E32" s="835"/>
      <c r="F32" s="835"/>
      <c r="G32" s="835"/>
      <c r="H32" s="835"/>
      <c r="I32" s="835"/>
      <c r="J32" s="836"/>
      <c r="K32" s="264"/>
      <c r="L32" s="265"/>
      <c r="M32" s="266"/>
      <c r="N32" s="267"/>
      <c r="O32" s="263"/>
      <c r="P32" s="268" t="s">
        <v>316</v>
      </c>
      <c r="Q32" s="824"/>
      <c r="R32" s="825"/>
      <c r="S32" s="261" t="s">
        <v>291</v>
      </c>
      <c r="T32" s="253"/>
    </row>
    <row r="33" spans="1:20" ht="11.7" customHeight="1">
      <c r="A33" s="238"/>
      <c r="B33" s="738"/>
      <c r="C33" s="834"/>
      <c r="D33" s="835"/>
      <c r="E33" s="835"/>
      <c r="F33" s="835"/>
      <c r="G33" s="835"/>
      <c r="H33" s="835"/>
      <c r="I33" s="835"/>
      <c r="J33" s="836"/>
      <c r="K33" s="264"/>
      <c r="L33" s="265"/>
      <c r="M33" s="266"/>
      <c r="N33" s="267"/>
      <c r="O33" s="263"/>
      <c r="P33" s="268" t="s">
        <v>317</v>
      </c>
      <c r="Q33" s="826">
        <v>11500</v>
      </c>
      <c r="R33" s="827"/>
      <c r="S33" s="261" t="s">
        <v>291</v>
      </c>
      <c r="T33" s="253"/>
    </row>
    <row r="34" spans="1:20" ht="11.7" customHeight="1">
      <c r="A34" s="238"/>
      <c r="B34" s="739"/>
      <c r="C34" s="837"/>
      <c r="D34" s="838"/>
      <c r="E34" s="838"/>
      <c r="F34" s="838"/>
      <c r="G34" s="838"/>
      <c r="H34" s="838"/>
      <c r="I34" s="838"/>
      <c r="J34" s="839"/>
      <c r="K34" s="270"/>
      <c r="L34" s="271"/>
      <c r="M34" s="272"/>
      <c r="N34" s="273"/>
      <c r="O34" s="274"/>
      <c r="P34" s="275" t="s">
        <v>318</v>
      </c>
      <c r="Q34" s="727">
        <f>SUM(Q24:R33)</f>
        <v>40000</v>
      </c>
      <c r="R34" s="728"/>
      <c r="S34" s="276" t="s">
        <v>291</v>
      </c>
      <c r="T34" s="253"/>
    </row>
    <row r="35" spans="1:20" ht="11.25" customHeight="1">
      <c r="A35" s="238"/>
      <c r="B35" s="737" t="s">
        <v>319</v>
      </c>
      <c r="C35" s="834"/>
      <c r="D35" s="835"/>
      <c r="E35" s="835"/>
      <c r="F35" s="835"/>
      <c r="G35" s="835"/>
      <c r="H35" s="835"/>
      <c r="I35" s="835"/>
      <c r="J35" s="836"/>
      <c r="K35" s="746" t="s">
        <v>302</v>
      </c>
      <c r="L35" s="747"/>
      <c r="M35" s="748"/>
      <c r="N35" s="321"/>
      <c r="O35" s="258" t="s">
        <v>303</v>
      </c>
      <c r="P35" s="256" t="s">
        <v>304</v>
      </c>
      <c r="Q35" s="840"/>
      <c r="R35" s="841"/>
      <c r="S35" s="258" t="s">
        <v>291</v>
      </c>
      <c r="T35" s="253"/>
    </row>
    <row r="36" spans="1:20" ht="11.25" customHeight="1">
      <c r="A36" s="238"/>
      <c r="B36" s="738"/>
      <c r="C36" s="834"/>
      <c r="D36" s="835"/>
      <c r="E36" s="835"/>
      <c r="F36" s="835"/>
      <c r="G36" s="835"/>
      <c r="H36" s="835"/>
      <c r="I36" s="835"/>
      <c r="J36" s="836"/>
      <c r="K36" s="751" t="s">
        <v>305</v>
      </c>
      <c r="L36" s="752"/>
      <c r="M36" s="753"/>
      <c r="N36" s="322"/>
      <c r="O36" s="261" t="s">
        <v>306</v>
      </c>
      <c r="P36" s="259" t="s">
        <v>307</v>
      </c>
      <c r="Q36" s="824"/>
      <c r="R36" s="825"/>
      <c r="S36" s="261" t="s">
        <v>291</v>
      </c>
      <c r="T36" s="253"/>
    </row>
    <row r="37" spans="1:20" ht="11.7" customHeight="1">
      <c r="A37" s="238"/>
      <c r="B37" s="738"/>
      <c r="C37" s="834"/>
      <c r="D37" s="835"/>
      <c r="E37" s="835"/>
      <c r="F37" s="835"/>
      <c r="G37" s="835"/>
      <c r="H37" s="835"/>
      <c r="I37" s="835"/>
      <c r="J37" s="836"/>
      <c r="K37" s="751" t="s">
        <v>308</v>
      </c>
      <c r="L37" s="752"/>
      <c r="M37" s="753"/>
      <c r="N37" s="322"/>
      <c r="O37" s="261" t="s">
        <v>306</v>
      </c>
      <c r="P37" s="259" t="s">
        <v>309</v>
      </c>
      <c r="Q37" s="824"/>
      <c r="R37" s="825"/>
      <c r="S37" s="261" t="s">
        <v>291</v>
      </c>
      <c r="T37" s="253"/>
    </row>
    <row r="38" spans="1:20" ht="11.7" customHeight="1">
      <c r="A38" s="238"/>
      <c r="B38" s="738"/>
      <c r="C38" s="834"/>
      <c r="D38" s="835"/>
      <c r="E38" s="835"/>
      <c r="F38" s="835"/>
      <c r="G38" s="835"/>
      <c r="H38" s="835"/>
      <c r="I38" s="835"/>
      <c r="J38" s="836"/>
      <c r="K38" s="751" t="s">
        <v>310</v>
      </c>
      <c r="L38" s="752"/>
      <c r="M38" s="753"/>
      <c r="N38" s="262"/>
      <c r="O38" s="263"/>
      <c r="P38" s="259" t="s">
        <v>311</v>
      </c>
      <c r="Q38" s="826"/>
      <c r="R38" s="827"/>
      <c r="S38" s="261" t="s">
        <v>291</v>
      </c>
      <c r="T38" s="253"/>
    </row>
    <row r="39" spans="1:20" ht="11.7" customHeight="1">
      <c r="A39" s="238"/>
      <c r="B39" s="738"/>
      <c r="C39" s="834"/>
      <c r="D39" s="835"/>
      <c r="E39" s="835"/>
      <c r="F39" s="835"/>
      <c r="G39" s="835"/>
      <c r="H39" s="835"/>
      <c r="I39" s="835"/>
      <c r="J39" s="836"/>
      <c r="K39" s="264"/>
      <c r="L39" s="265"/>
      <c r="M39" s="266"/>
      <c r="N39" s="267"/>
      <c r="O39" s="263"/>
      <c r="P39" s="259" t="s">
        <v>312</v>
      </c>
      <c r="Q39" s="826"/>
      <c r="R39" s="827"/>
      <c r="S39" s="261" t="s">
        <v>291</v>
      </c>
      <c r="T39" s="253"/>
    </row>
    <row r="40" spans="1:20" ht="11.7" customHeight="1">
      <c r="A40" s="238"/>
      <c r="B40" s="738"/>
      <c r="C40" s="834"/>
      <c r="D40" s="835"/>
      <c r="E40" s="835"/>
      <c r="F40" s="835"/>
      <c r="G40" s="835"/>
      <c r="H40" s="835"/>
      <c r="I40" s="835"/>
      <c r="J40" s="836"/>
      <c r="K40" s="264"/>
      <c r="L40" s="265"/>
      <c r="M40" s="266"/>
      <c r="N40" s="267"/>
      <c r="O40" s="263"/>
      <c r="P40" s="268" t="s">
        <v>313</v>
      </c>
      <c r="Q40" s="824"/>
      <c r="R40" s="825"/>
      <c r="S40" s="261" t="s">
        <v>291</v>
      </c>
      <c r="T40" s="253"/>
    </row>
    <row r="41" spans="1:20" ht="11.7" customHeight="1">
      <c r="A41" s="238"/>
      <c r="B41" s="738"/>
      <c r="C41" s="834"/>
      <c r="D41" s="835"/>
      <c r="E41" s="835"/>
      <c r="F41" s="835"/>
      <c r="G41" s="835"/>
      <c r="H41" s="835"/>
      <c r="I41" s="835"/>
      <c r="J41" s="836"/>
      <c r="K41" s="264"/>
      <c r="L41" s="265"/>
      <c r="M41" s="266"/>
      <c r="N41" s="267"/>
      <c r="O41" s="263"/>
      <c r="P41" s="268" t="s">
        <v>314</v>
      </c>
      <c r="Q41" s="826"/>
      <c r="R41" s="827"/>
      <c r="S41" s="261" t="s">
        <v>291</v>
      </c>
      <c r="T41" s="253"/>
    </row>
    <row r="42" spans="1:20" ht="11.7" customHeight="1">
      <c r="A42" s="238"/>
      <c r="B42" s="738"/>
      <c r="C42" s="834"/>
      <c r="D42" s="835"/>
      <c r="E42" s="835"/>
      <c r="F42" s="835"/>
      <c r="G42" s="835"/>
      <c r="H42" s="835"/>
      <c r="I42" s="835"/>
      <c r="J42" s="836"/>
      <c r="K42" s="264"/>
      <c r="L42" s="265"/>
      <c r="M42" s="266"/>
      <c r="N42" s="267"/>
      <c r="O42" s="263"/>
      <c r="P42" s="268" t="s">
        <v>315</v>
      </c>
      <c r="Q42" s="824"/>
      <c r="R42" s="825"/>
      <c r="S42" s="261" t="s">
        <v>291</v>
      </c>
      <c r="T42" s="253"/>
    </row>
    <row r="43" spans="1:20" ht="11.7" customHeight="1">
      <c r="A43" s="238"/>
      <c r="B43" s="738"/>
      <c r="C43" s="834"/>
      <c r="D43" s="835"/>
      <c r="E43" s="835"/>
      <c r="F43" s="835"/>
      <c r="G43" s="835"/>
      <c r="H43" s="835"/>
      <c r="I43" s="835"/>
      <c r="J43" s="836"/>
      <c r="K43" s="264"/>
      <c r="L43" s="265"/>
      <c r="M43" s="266"/>
      <c r="N43" s="267"/>
      <c r="O43" s="263"/>
      <c r="P43" s="268" t="s">
        <v>316</v>
      </c>
      <c r="Q43" s="824"/>
      <c r="R43" s="825"/>
      <c r="S43" s="261" t="s">
        <v>291</v>
      </c>
      <c r="T43" s="253"/>
    </row>
    <row r="44" spans="1:20" ht="11.7" customHeight="1">
      <c r="A44" s="238"/>
      <c r="B44" s="738"/>
      <c r="C44" s="834"/>
      <c r="D44" s="835"/>
      <c r="E44" s="835"/>
      <c r="F44" s="835"/>
      <c r="G44" s="835"/>
      <c r="H44" s="835"/>
      <c r="I44" s="835"/>
      <c r="J44" s="836"/>
      <c r="K44" s="264"/>
      <c r="L44" s="265"/>
      <c r="M44" s="266"/>
      <c r="N44" s="267"/>
      <c r="O44" s="263"/>
      <c r="P44" s="268" t="s">
        <v>317</v>
      </c>
      <c r="Q44" s="826"/>
      <c r="R44" s="827"/>
      <c r="S44" s="261" t="s">
        <v>291</v>
      </c>
      <c r="T44" s="253"/>
    </row>
    <row r="45" spans="1:20" ht="11.7" customHeight="1">
      <c r="A45" s="238"/>
      <c r="B45" s="739"/>
      <c r="C45" s="837"/>
      <c r="D45" s="838"/>
      <c r="E45" s="838"/>
      <c r="F45" s="838"/>
      <c r="G45" s="838"/>
      <c r="H45" s="838"/>
      <c r="I45" s="838"/>
      <c r="J45" s="839"/>
      <c r="K45" s="270"/>
      <c r="L45" s="271"/>
      <c r="M45" s="272"/>
      <c r="N45" s="273"/>
      <c r="O45" s="274"/>
      <c r="P45" s="275" t="s">
        <v>318</v>
      </c>
      <c r="Q45" s="727">
        <f>SUM(Q35:R44)</f>
        <v>0</v>
      </c>
      <c r="R45" s="728"/>
      <c r="S45" s="276" t="s">
        <v>291</v>
      </c>
      <c r="T45" s="253"/>
    </row>
    <row r="46" spans="1:20" ht="11.4" customHeight="1">
      <c r="A46" s="238"/>
      <c r="B46" s="737">
        <v>3</v>
      </c>
      <c r="C46" s="834"/>
      <c r="D46" s="835"/>
      <c r="E46" s="835"/>
      <c r="F46" s="835"/>
      <c r="G46" s="835"/>
      <c r="H46" s="835"/>
      <c r="I46" s="835"/>
      <c r="J46" s="836"/>
      <c r="K46" s="746" t="s">
        <v>302</v>
      </c>
      <c r="L46" s="747"/>
      <c r="M46" s="748"/>
      <c r="N46" s="321"/>
      <c r="O46" s="258" t="s">
        <v>303</v>
      </c>
      <c r="P46" s="256" t="s">
        <v>304</v>
      </c>
      <c r="Q46" s="840"/>
      <c r="R46" s="841"/>
      <c r="S46" s="258" t="s">
        <v>291</v>
      </c>
      <c r="T46" s="253"/>
    </row>
    <row r="47" spans="1:20" ht="11.4" customHeight="1">
      <c r="A47" s="238"/>
      <c r="B47" s="738"/>
      <c r="C47" s="834"/>
      <c r="D47" s="835"/>
      <c r="E47" s="835"/>
      <c r="F47" s="835"/>
      <c r="G47" s="835"/>
      <c r="H47" s="835"/>
      <c r="I47" s="835"/>
      <c r="J47" s="836"/>
      <c r="K47" s="751" t="s">
        <v>305</v>
      </c>
      <c r="L47" s="752"/>
      <c r="M47" s="753"/>
      <c r="N47" s="322"/>
      <c r="O47" s="261" t="s">
        <v>306</v>
      </c>
      <c r="P47" s="259" t="s">
        <v>307</v>
      </c>
      <c r="Q47" s="824"/>
      <c r="R47" s="825"/>
      <c r="S47" s="261" t="s">
        <v>291</v>
      </c>
      <c r="T47" s="253"/>
    </row>
    <row r="48" spans="1:20" ht="11.4" customHeight="1">
      <c r="A48" s="238"/>
      <c r="B48" s="738"/>
      <c r="C48" s="834"/>
      <c r="D48" s="835"/>
      <c r="E48" s="835"/>
      <c r="F48" s="835"/>
      <c r="G48" s="835"/>
      <c r="H48" s="835"/>
      <c r="I48" s="835"/>
      <c r="J48" s="836"/>
      <c r="K48" s="751" t="s">
        <v>308</v>
      </c>
      <c r="L48" s="752"/>
      <c r="M48" s="753"/>
      <c r="N48" s="322"/>
      <c r="O48" s="261" t="s">
        <v>306</v>
      </c>
      <c r="P48" s="259" t="s">
        <v>309</v>
      </c>
      <c r="Q48" s="824"/>
      <c r="R48" s="825"/>
      <c r="S48" s="261" t="s">
        <v>291</v>
      </c>
      <c r="T48" s="253"/>
    </row>
    <row r="49" spans="1:20" ht="11.4" customHeight="1">
      <c r="A49" s="238"/>
      <c r="B49" s="738"/>
      <c r="C49" s="834"/>
      <c r="D49" s="835"/>
      <c r="E49" s="835"/>
      <c r="F49" s="835"/>
      <c r="G49" s="835"/>
      <c r="H49" s="835"/>
      <c r="I49" s="835"/>
      <c r="J49" s="836"/>
      <c r="K49" s="751" t="s">
        <v>310</v>
      </c>
      <c r="L49" s="752"/>
      <c r="M49" s="753"/>
      <c r="N49" s="262"/>
      <c r="O49" s="263"/>
      <c r="P49" s="259" t="s">
        <v>311</v>
      </c>
      <c r="Q49" s="826"/>
      <c r="R49" s="827"/>
      <c r="S49" s="261" t="s">
        <v>291</v>
      </c>
      <c r="T49" s="253"/>
    </row>
    <row r="50" spans="1:20" ht="11.4" customHeight="1">
      <c r="A50" s="238"/>
      <c r="B50" s="738"/>
      <c r="C50" s="834"/>
      <c r="D50" s="835"/>
      <c r="E50" s="835"/>
      <c r="F50" s="835"/>
      <c r="G50" s="835"/>
      <c r="H50" s="835"/>
      <c r="I50" s="835"/>
      <c r="J50" s="836"/>
      <c r="K50" s="264"/>
      <c r="L50" s="265"/>
      <c r="M50" s="266"/>
      <c r="N50" s="267"/>
      <c r="O50" s="263"/>
      <c r="P50" s="259" t="s">
        <v>312</v>
      </c>
      <c r="Q50" s="826"/>
      <c r="R50" s="827"/>
      <c r="S50" s="261" t="s">
        <v>291</v>
      </c>
      <c r="T50" s="253"/>
    </row>
    <row r="51" spans="1:20" ht="11.4" customHeight="1">
      <c r="A51" s="238"/>
      <c r="B51" s="738"/>
      <c r="C51" s="834"/>
      <c r="D51" s="835"/>
      <c r="E51" s="835"/>
      <c r="F51" s="835"/>
      <c r="G51" s="835"/>
      <c r="H51" s="835"/>
      <c r="I51" s="835"/>
      <c r="J51" s="836"/>
      <c r="K51" s="264"/>
      <c r="L51" s="265"/>
      <c r="M51" s="266"/>
      <c r="N51" s="267"/>
      <c r="O51" s="263"/>
      <c r="P51" s="268" t="s">
        <v>313</v>
      </c>
      <c r="Q51" s="824"/>
      <c r="R51" s="825"/>
      <c r="S51" s="261" t="s">
        <v>291</v>
      </c>
      <c r="T51" s="253"/>
    </row>
    <row r="52" spans="1:20" ht="11.4" customHeight="1">
      <c r="A52" s="238"/>
      <c r="B52" s="738"/>
      <c r="C52" s="834"/>
      <c r="D52" s="835"/>
      <c r="E52" s="835"/>
      <c r="F52" s="835"/>
      <c r="G52" s="835"/>
      <c r="H52" s="835"/>
      <c r="I52" s="835"/>
      <c r="J52" s="836"/>
      <c r="K52" s="264"/>
      <c r="L52" s="265"/>
      <c r="M52" s="266"/>
      <c r="N52" s="267"/>
      <c r="O52" s="263"/>
      <c r="P52" s="268" t="s">
        <v>314</v>
      </c>
      <c r="Q52" s="826"/>
      <c r="R52" s="827"/>
      <c r="S52" s="261" t="s">
        <v>291</v>
      </c>
      <c r="T52" s="253"/>
    </row>
    <row r="53" spans="1:20" ht="11.4" customHeight="1">
      <c r="A53" s="238"/>
      <c r="B53" s="738"/>
      <c r="C53" s="834"/>
      <c r="D53" s="835"/>
      <c r="E53" s="835"/>
      <c r="F53" s="835"/>
      <c r="G53" s="835"/>
      <c r="H53" s="835"/>
      <c r="I53" s="835"/>
      <c r="J53" s="836"/>
      <c r="K53" s="264"/>
      <c r="L53" s="265"/>
      <c r="M53" s="266"/>
      <c r="N53" s="267"/>
      <c r="O53" s="263"/>
      <c r="P53" s="268" t="s">
        <v>315</v>
      </c>
      <c r="Q53" s="824"/>
      <c r="R53" s="825"/>
      <c r="S53" s="261" t="s">
        <v>291</v>
      </c>
      <c r="T53" s="253"/>
    </row>
    <row r="54" spans="1:20" ht="11.4" customHeight="1">
      <c r="A54" s="238"/>
      <c r="B54" s="738"/>
      <c r="C54" s="834"/>
      <c r="D54" s="835"/>
      <c r="E54" s="835"/>
      <c r="F54" s="835"/>
      <c r="G54" s="835"/>
      <c r="H54" s="835"/>
      <c r="I54" s="835"/>
      <c r="J54" s="836"/>
      <c r="K54" s="264"/>
      <c r="L54" s="265"/>
      <c r="M54" s="266"/>
      <c r="N54" s="267"/>
      <c r="O54" s="263"/>
      <c r="P54" s="268" t="s">
        <v>316</v>
      </c>
      <c r="Q54" s="824"/>
      <c r="R54" s="825"/>
      <c r="S54" s="261" t="s">
        <v>291</v>
      </c>
      <c r="T54" s="253"/>
    </row>
    <row r="55" spans="1:20" ht="11.4" customHeight="1">
      <c r="A55" s="238"/>
      <c r="B55" s="738"/>
      <c r="C55" s="834"/>
      <c r="D55" s="835"/>
      <c r="E55" s="835"/>
      <c r="F55" s="835"/>
      <c r="G55" s="835"/>
      <c r="H55" s="835"/>
      <c r="I55" s="835"/>
      <c r="J55" s="836"/>
      <c r="K55" s="264"/>
      <c r="L55" s="265"/>
      <c r="M55" s="266"/>
      <c r="N55" s="267"/>
      <c r="O55" s="263"/>
      <c r="P55" s="268" t="s">
        <v>317</v>
      </c>
      <c r="Q55" s="826"/>
      <c r="R55" s="827"/>
      <c r="S55" s="261" t="s">
        <v>291</v>
      </c>
      <c r="T55" s="253"/>
    </row>
    <row r="56" spans="1:20" ht="11.4" customHeight="1">
      <c r="A56" s="238"/>
      <c r="B56" s="739"/>
      <c r="C56" s="837"/>
      <c r="D56" s="838"/>
      <c r="E56" s="838"/>
      <c r="F56" s="838"/>
      <c r="G56" s="838"/>
      <c r="H56" s="838"/>
      <c r="I56" s="838"/>
      <c r="J56" s="839"/>
      <c r="K56" s="270"/>
      <c r="L56" s="271"/>
      <c r="M56" s="272"/>
      <c r="N56" s="273"/>
      <c r="O56" s="274"/>
      <c r="P56" s="275" t="s">
        <v>318</v>
      </c>
      <c r="Q56" s="727">
        <f>SUM(Q46:R55)</f>
        <v>0</v>
      </c>
      <c r="R56" s="728"/>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17" t="s">
        <v>321</v>
      </c>
      <c r="C59" s="717"/>
      <c r="D59" s="717"/>
      <c r="E59" s="828" t="s">
        <v>413</v>
      </c>
      <c r="F59" s="829"/>
      <c r="G59" s="829"/>
      <c r="H59" s="829"/>
      <c r="I59" s="829"/>
      <c r="J59" s="829"/>
      <c r="K59" s="829"/>
      <c r="L59" s="829"/>
      <c r="M59" s="829"/>
      <c r="N59" s="829"/>
      <c r="O59" s="829"/>
      <c r="P59" s="829"/>
      <c r="Q59" s="829"/>
      <c r="R59" s="829"/>
      <c r="S59" s="830"/>
      <c r="T59" s="241"/>
    </row>
    <row r="60" spans="1:20" ht="14.25" customHeight="1">
      <c r="A60" s="238"/>
      <c r="B60" s="717" t="s">
        <v>323</v>
      </c>
      <c r="C60" s="717"/>
      <c r="D60" s="717"/>
      <c r="E60" s="831" t="s">
        <v>414</v>
      </c>
      <c r="F60" s="831"/>
      <c r="G60" s="831"/>
      <c r="H60" s="831"/>
      <c r="I60" s="831"/>
      <c r="J60" s="831"/>
      <c r="K60" s="831"/>
      <c r="L60" s="831"/>
      <c r="M60" s="719" t="s">
        <v>322</v>
      </c>
      <c r="N60" s="832"/>
      <c r="O60" s="831" t="s">
        <v>415</v>
      </c>
      <c r="P60" s="833"/>
      <c r="Q60" s="833"/>
      <c r="R60" s="833"/>
      <c r="S60" s="833"/>
      <c r="T60" s="241"/>
    </row>
    <row r="61" spans="1:20" ht="18" customHeight="1">
      <c r="A61" s="238"/>
      <c r="E61" s="323"/>
      <c r="F61" s="323"/>
      <c r="G61" s="323"/>
      <c r="H61" s="323"/>
      <c r="I61" s="323"/>
      <c r="J61" s="323"/>
      <c r="K61" s="323"/>
      <c r="L61" s="323"/>
      <c r="M61" s="239"/>
      <c r="N61" s="324"/>
      <c r="O61" s="323"/>
      <c r="P61" s="325"/>
      <c r="Q61" s="325"/>
      <c r="R61" s="325"/>
      <c r="S61" s="325"/>
      <c r="T61" s="241"/>
    </row>
    <row r="62" spans="1:20" ht="18" customHeight="1">
      <c r="A62" s="282"/>
      <c r="B62" s="243"/>
      <c r="C62" s="243"/>
      <c r="D62" s="243"/>
      <c r="E62" s="243"/>
      <c r="F62" s="243"/>
      <c r="G62" s="243"/>
      <c r="H62" s="243"/>
      <c r="I62" s="243"/>
      <c r="J62" s="243"/>
      <c r="K62" s="243"/>
      <c r="L62" s="243"/>
      <c r="M62" s="243"/>
      <c r="N62" s="283"/>
      <c r="O62" s="326"/>
      <c r="P62" s="326"/>
      <c r="Q62" s="326"/>
      <c r="R62" s="326"/>
      <c r="S62" s="326"/>
      <c r="T62" s="327"/>
    </row>
    <row r="63" spans="1:20" ht="16.5" customHeight="1">
      <c r="A63" s="286"/>
      <c r="B63" s="286"/>
      <c r="C63" s="286"/>
      <c r="D63" s="286"/>
      <c r="E63" s="286"/>
      <c r="F63" s="286"/>
      <c r="G63" s="286"/>
      <c r="H63" s="286"/>
      <c r="I63" s="286"/>
      <c r="J63" s="286"/>
      <c r="K63" s="286"/>
      <c r="L63" s="286"/>
      <c r="M63" s="286"/>
      <c r="N63" s="328"/>
      <c r="O63" s="722"/>
      <c r="P63" s="722"/>
      <c r="Q63" s="722"/>
      <c r="R63" s="722"/>
      <c r="S63" s="722"/>
      <c r="T63" s="722"/>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3">
    <mergeCell ref="B5:C6"/>
    <mergeCell ref="D5:F5"/>
    <mergeCell ref="G5:S5"/>
    <mergeCell ref="D6:F6"/>
    <mergeCell ref="G6:S6"/>
    <mergeCell ref="R1:S1"/>
    <mergeCell ref="B2:S2"/>
    <mergeCell ref="B3:H3"/>
    <mergeCell ref="N3:P3"/>
    <mergeCell ref="Q3:S3"/>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O63:T63"/>
    <mergeCell ref="Q54:R54"/>
    <mergeCell ref="Q55:R55"/>
    <mergeCell ref="Q56:R56"/>
    <mergeCell ref="B59:D59"/>
    <mergeCell ref="E59:S59"/>
    <mergeCell ref="B60:D60"/>
    <mergeCell ref="E60:L60"/>
    <mergeCell ref="M60:N60"/>
    <mergeCell ref="O60:S60"/>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view="pageBreakPreview" zoomScaleNormal="100" zoomScaleSheetLayoutView="100" workbookViewId="0">
      <selection activeCell="J32" sqref="J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77" t="s">
        <v>274</v>
      </c>
      <c r="O1" s="777"/>
      <c r="P1" s="777"/>
    </row>
    <row r="2" spans="1:17" ht="17.100000000000001" customHeight="1">
      <c r="A2" s="288" t="s">
        <v>416</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79" t="s">
        <v>326</v>
      </c>
      <c r="D4" s="779"/>
      <c r="E4" s="779"/>
      <c r="F4" s="779"/>
      <c r="G4" s="779"/>
      <c r="Q4" s="241"/>
    </row>
    <row r="5" spans="1:17" ht="17.100000000000001" customHeight="1">
      <c r="A5" s="238"/>
      <c r="D5" s="779" t="s">
        <v>327</v>
      </c>
      <c r="E5" s="779"/>
      <c r="F5" s="860">
        <v>1</v>
      </c>
      <c r="G5" s="861"/>
      <c r="H5" s="862"/>
      <c r="I5" s="235" t="s">
        <v>293</v>
      </c>
      <c r="J5" s="786" t="s">
        <v>328</v>
      </c>
      <c r="K5" s="786"/>
      <c r="L5" s="241"/>
      <c r="M5" s="822"/>
      <c r="N5" s="822"/>
      <c r="O5" s="823"/>
      <c r="P5" s="235" t="s">
        <v>329</v>
      </c>
      <c r="Q5" s="241"/>
    </row>
    <row r="6" spans="1:17" ht="17.100000000000001" customHeight="1">
      <c r="A6" s="238"/>
      <c r="D6" s="764" t="s">
        <v>330</v>
      </c>
      <c r="E6" s="764"/>
      <c r="F6" s="243"/>
      <c r="Q6" s="241"/>
    </row>
    <row r="7" spans="1:17" ht="18.75" customHeight="1">
      <c r="A7" s="238"/>
      <c r="C7" s="808" t="s">
        <v>331</v>
      </c>
      <c r="D7" s="858"/>
      <c r="E7" s="859"/>
      <c r="F7" s="818"/>
      <c r="G7" s="819"/>
      <c r="H7" s="819"/>
      <c r="I7" s="291" t="s">
        <v>291</v>
      </c>
      <c r="J7" s="814" t="s">
        <v>332</v>
      </c>
      <c r="K7" s="809"/>
      <c r="L7" s="815"/>
      <c r="M7" s="818">
        <v>0</v>
      </c>
      <c r="N7" s="819"/>
      <c r="O7" s="819"/>
      <c r="P7" s="251" t="s">
        <v>291</v>
      </c>
      <c r="Q7" s="241"/>
    </row>
    <row r="8" spans="1:17" ht="18.75" customHeight="1">
      <c r="A8" s="238"/>
      <c r="C8" s="808" t="s">
        <v>333</v>
      </c>
      <c r="D8" s="858"/>
      <c r="E8" s="859"/>
      <c r="F8" s="818"/>
      <c r="G8" s="819"/>
      <c r="H8" s="819"/>
      <c r="I8" s="291" t="s">
        <v>291</v>
      </c>
      <c r="J8" s="814" t="s">
        <v>334</v>
      </c>
      <c r="K8" s="809"/>
      <c r="L8" s="815"/>
      <c r="M8" s="818">
        <v>500</v>
      </c>
      <c r="N8" s="819"/>
      <c r="O8" s="819"/>
      <c r="P8" s="251" t="s">
        <v>291</v>
      </c>
      <c r="Q8" s="241"/>
    </row>
    <row r="9" spans="1:17" ht="18.75" customHeight="1">
      <c r="A9" s="238"/>
      <c r="C9" s="808" t="s">
        <v>335</v>
      </c>
      <c r="D9" s="858"/>
      <c r="E9" s="859"/>
      <c r="F9" s="818"/>
      <c r="G9" s="819"/>
      <c r="H9" s="819"/>
      <c r="I9" s="291" t="s">
        <v>291</v>
      </c>
      <c r="J9" s="814" t="s">
        <v>336</v>
      </c>
      <c r="K9" s="809"/>
      <c r="L9" s="815"/>
      <c r="M9" s="818">
        <v>0</v>
      </c>
      <c r="N9" s="819"/>
      <c r="O9" s="819"/>
      <c r="P9" s="251" t="s">
        <v>291</v>
      </c>
      <c r="Q9" s="241"/>
    </row>
    <row r="10" spans="1:17" ht="18.75" customHeight="1">
      <c r="A10" s="238"/>
      <c r="C10" s="808" t="s">
        <v>337</v>
      </c>
      <c r="D10" s="858"/>
      <c r="E10" s="859"/>
      <c r="F10" s="818">
        <v>3000</v>
      </c>
      <c r="G10" s="819"/>
      <c r="H10" s="819"/>
      <c r="I10" s="291" t="s">
        <v>291</v>
      </c>
      <c r="J10" s="814" t="s">
        <v>338</v>
      </c>
      <c r="K10" s="809"/>
      <c r="L10" s="815"/>
      <c r="M10" s="818">
        <v>0</v>
      </c>
      <c r="N10" s="819"/>
      <c r="O10" s="819"/>
      <c r="P10" s="251" t="s">
        <v>291</v>
      </c>
      <c r="Q10" s="241"/>
    </row>
    <row r="11" spans="1:17" ht="18.75" customHeight="1">
      <c r="A11" s="238"/>
      <c r="C11" s="808" t="s">
        <v>339</v>
      </c>
      <c r="D11" s="858"/>
      <c r="E11" s="859"/>
      <c r="F11" s="818">
        <v>25000</v>
      </c>
      <c r="G11" s="819"/>
      <c r="H11" s="819"/>
      <c r="I11" s="291" t="s">
        <v>291</v>
      </c>
      <c r="J11" s="814" t="s">
        <v>340</v>
      </c>
      <c r="K11" s="809"/>
      <c r="L11" s="815"/>
      <c r="M11" s="818">
        <v>11500</v>
      </c>
      <c r="N11" s="819"/>
      <c r="O11" s="819"/>
      <c r="P11" s="251" t="s">
        <v>291</v>
      </c>
      <c r="Q11" s="241"/>
    </row>
    <row r="12" spans="1:17" ht="18.75" customHeight="1">
      <c r="A12" s="238"/>
      <c r="C12" s="779"/>
      <c r="D12" s="853"/>
      <c r="E12" s="853"/>
      <c r="F12" s="820"/>
      <c r="G12" s="820"/>
      <c r="H12" s="820"/>
      <c r="J12" s="814" t="s">
        <v>341</v>
      </c>
      <c r="K12" s="809"/>
      <c r="L12" s="815"/>
      <c r="M12" s="818">
        <f>SUM(F7:H11,M7:O11)</f>
        <v>40000</v>
      </c>
      <c r="N12" s="819"/>
      <c r="O12" s="819"/>
      <c r="P12" s="251" t="s">
        <v>291</v>
      </c>
      <c r="Q12" s="241"/>
    </row>
    <row r="13" spans="1:17" ht="11.4" customHeight="1">
      <c r="A13" s="238"/>
      <c r="Q13" s="241"/>
    </row>
    <row r="14" spans="1:17" ht="17.100000000000001" customHeight="1">
      <c r="A14" s="238"/>
      <c r="C14" s="795" t="s">
        <v>342</v>
      </c>
      <c r="D14" s="795"/>
      <c r="E14" s="795"/>
      <c r="F14" s="795"/>
      <c r="G14" s="795"/>
      <c r="H14" s="795"/>
      <c r="I14" s="795"/>
      <c r="J14" s="795"/>
      <c r="K14" s="795"/>
      <c r="L14" s="795"/>
      <c r="M14" s="795"/>
      <c r="N14" s="795"/>
      <c r="O14" s="795"/>
      <c r="P14" s="795"/>
      <c r="Q14" s="241"/>
    </row>
    <row r="15" spans="1:17" ht="18.75" customHeight="1">
      <c r="A15" s="238"/>
      <c r="C15" s="808" t="s">
        <v>343</v>
      </c>
      <c r="D15" s="809"/>
      <c r="E15" s="809"/>
      <c r="F15" s="844"/>
      <c r="G15" s="845"/>
      <c r="H15" s="845"/>
      <c r="I15" s="293" t="s">
        <v>344</v>
      </c>
      <c r="J15" s="814" t="s">
        <v>345</v>
      </c>
      <c r="K15" s="809"/>
      <c r="L15" s="809"/>
      <c r="M15" s="844"/>
      <c r="N15" s="845"/>
      <c r="O15" s="766" t="s">
        <v>346</v>
      </c>
      <c r="P15" s="767"/>
      <c r="Q15" s="241"/>
    </row>
    <row r="16" spans="1:17" ht="18.75" customHeight="1">
      <c r="A16" s="238"/>
      <c r="C16" s="808" t="s">
        <v>347</v>
      </c>
      <c r="D16" s="809"/>
      <c r="E16" s="809"/>
      <c r="F16" s="844"/>
      <c r="G16" s="845"/>
      <c r="H16" s="845"/>
      <c r="I16" s="293" t="s">
        <v>344</v>
      </c>
      <c r="J16" s="814" t="s">
        <v>348</v>
      </c>
      <c r="K16" s="809"/>
      <c r="L16" s="809"/>
      <c r="M16" s="844"/>
      <c r="N16" s="845"/>
      <c r="O16" s="809" t="s">
        <v>346</v>
      </c>
      <c r="P16" s="815"/>
      <c r="Q16" s="241"/>
    </row>
    <row r="17" spans="1:17" ht="12" customHeight="1">
      <c r="A17" s="238"/>
      <c r="Q17" s="241"/>
    </row>
    <row r="18" spans="1:17" ht="17.100000000000001" customHeight="1">
      <c r="A18" s="238"/>
      <c r="C18" s="779" t="s">
        <v>349</v>
      </c>
      <c r="D18" s="779"/>
      <c r="E18" s="779"/>
      <c r="F18" s="779"/>
      <c r="G18" s="779"/>
      <c r="H18" s="779"/>
      <c r="I18" s="779"/>
      <c r="J18" s="779"/>
      <c r="K18" s="779"/>
      <c r="L18" s="779"/>
      <c r="Q18" s="241"/>
    </row>
    <row r="19" spans="1:17" ht="18.75" customHeight="1">
      <c r="A19" s="238"/>
      <c r="C19" s="760"/>
      <c r="D19" s="761"/>
      <c r="E19" s="761"/>
      <c r="F19" s="761"/>
      <c r="G19" s="761"/>
      <c r="H19" s="292" t="s">
        <v>350</v>
      </c>
      <c r="Q19" s="241"/>
    </row>
    <row r="20" spans="1:17" ht="12" customHeight="1">
      <c r="A20" s="238"/>
      <c r="C20" s="294"/>
      <c r="D20" s="294"/>
      <c r="E20" s="294"/>
      <c r="F20" s="294"/>
      <c r="G20" s="294"/>
      <c r="H20" s="239"/>
      <c r="Q20" s="241"/>
    </row>
    <row r="21" spans="1:17" ht="17.100000000000001" customHeight="1">
      <c r="A21" s="238"/>
      <c r="C21" s="779" t="s">
        <v>351</v>
      </c>
      <c r="D21" s="779"/>
      <c r="E21" s="779"/>
      <c r="F21" s="779"/>
      <c r="G21" s="779"/>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327"/>
      <c r="Q23" s="329"/>
    </row>
    <row r="24" spans="1:17" ht="11.4" customHeight="1">
      <c r="A24" s="238"/>
      <c r="Q24" s="241"/>
    </row>
    <row r="25" spans="1:17" ht="15" customHeight="1">
      <c r="A25" s="238"/>
      <c r="C25" s="235" t="s">
        <v>354</v>
      </c>
      <c r="M25" s="786"/>
      <c r="N25" s="786"/>
      <c r="Q25" s="241"/>
    </row>
    <row r="26" spans="1:17" ht="15" customHeight="1">
      <c r="A26" s="238"/>
      <c r="B26" s="235" t="s">
        <v>355</v>
      </c>
      <c r="D26" s="235" t="s">
        <v>356</v>
      </c>
      <c r="G26" s="320"/>
      <c r="H26" s="813" t="s">
        <v>417</v>
      </c>
      <c r="I26" s="813"/>
      <c r="J26" s="813"/>
      <c r="K26" s="813"/>
      <c r="L26" s="813"/>
      <c r="M26" s="813"/>
      <c r="N26" s="813"/>
      <c r="Q26" s="241"/>
    </row>
    <row r="27" spans="1:17" ht="15" customHeight="1">
      <c r="A27" s="238"/>
      <c r="B27" s="235" t="s">
        <v>358</v>
      </c>
      <c r="D27" s="235" t="s">
        <v>359</v>
      </c>
      <c r="H27" s="813" t="s">
        <v>418</v>
      </c>
      <c r="I27" s="813"/>
      <c r="J27" s="813"/>
      <c r="K27" s="813"/>
      <c r="L27" s="813"/>
      <c r="M27" s="813"/>
      <c r="N27" s="813"/>
      <c r="Q27" s="241"/>
    </row>
    <row r="28" spans="1:17" ht="11.4" customHeight="1">
      <c r="A28" s="238"/>
      <c r="Q28" s="241"/>
    </row>
    <row r="29" spans="1:17" ht="17.100000000000001" customHeight="1">
      <c r="A29" s="238"/>
      <c r="C29" s="779" t="s">
        <v>419</v>
      </c>
      <c r="D29" s="779"/>
      <c r="E29" s="779"/>
      <c r="F29" s="779"/>
      <c r="G29" s="779"/>
      <c r="Q29" s="241"/>
    </row>
    <row r="30" spans="1:17" ht="20.25" customHeight="1">
      <c r="A30" s="238"/>
      <c r="C30" s="243"/>
      <c r="E30" s="243" t="s">
        <v>361</v>
      </c>
      <c r="F30" s="243"/>
      <c r="G30" s="243"/>
      <c r="H30" s="235" t="s">
        <v>362</v>
      </c>
      <c r="J30" s="330"/>
      <c r="K30" s="235" t="s">
        <v>363</v>
      </c>
      <c r="L30" s="807" t="s">
        <v>364</v>
      </c>
      <c r="M30" s="807"/>
      <c r="N30" s="807"/>
      <c r="O30" s="807"/>
      <c r="P30" s="807"/>
      <c r="Q30" s="241"/>
    </row>
    <row r="31" spans="1:17" ht="38.4" customHeight="1">
      <c r="A31" s="238"/>
      <c r="C31" s="808" t="s">
        <v>365</v>
      </c>
      <c r="D31" s="809"/>
      <c r="E31" s="809"/>
      <c r="F31" s="809"/>
      <c r="G31" s="810"/>
      <c r="H31" s="811"/>
      <c r="I31" s="811"/>
      <c r="J31" s="811"/>
      <c r="K31" s="811"/>
      <c r="L31" s="811"/>
      <c r="M31" s="811"/>
      <c r="N31" s="811"/>
      <c r="O31" s="811"/>
      <c r="P31" s="812"/>
      <c r="Q31" s="255"/>
    </row>
    <row r="32" spans="1:17" ht="11.4" customHeight="1">
      <c r="A32" s="238"/>
      <c r="Q32" s="241"/>
    </row>
    <row r="33" spans="1:17" ht="38.4" customHeight="1">
      <c r="A33" s="238"/>
      <c r="C33" s="808" t="s">
        <v>366</v>
      </c>
      <c r="D33" s="809"/>
      <c r="E33" s="809"/>
      <c r="F33" s="809"/>
      <c r="G33" s="810"/>
      <c r="H33" s="811"/>
      <c r="I33" s="811"/>
      <c r="J33" s="811"/>
      <c r="K33" s="811"/>
      <c r="L33" s="811"/>
      <c r="M33" s="811"/>
      <c r="N33" s="811"/>
      <c r="O33" s="811"/>
      <c r="P33" s="812"/>
      <c r="Q33" s="255"/>
    </row>
    <row r="34" spans="1:17" ht="13.2" customHeight="1">
      <c r="A34" s="238"/>
      <c r="Q34" s="241"/>
    </row>
    <row r="35" spans="1:17" ht="17.100000000000001" customHeight="1">
      <c r="A35" s="238"/>
      <c r="C35" s="764" t="s">
        <v>367</v>
      </c>
      <c r="D35" s="764"/>
      <c r="E35" s="764"/>
      <c r="F35" s="764"/>
      <c r="G35" s="764"/>
      <c r="Q35" s="241"/>
    </row>
    <row r="36" spans="1:17" ht="17.100000000000001" customHeight="1">
      <c r="A36" s="238"/>
      <c r="C36" s="236"/>
      <c r="D36" s="289" t="s">
        <v>420</v>
      </c>
      <c r="E36" s="289"/>
      <c r="F36" s="289"/>
      <c r="G36" s="289"/>
      <c r="H36" s="289"/>
      <c r="I36" s="289"/>
      <c r="J36" s="289"/>
      <c r="K36" s="289"/>
      <c r="L36" s="289"/>
      <c r="M36" s="289"/>
      <c r="N36" s="289"/>
      <c r="O36" s="289"/>
      <c r="P36" s="237"/>
      <c r="Q36" s="241"/>
    </row>
    <row r="37" spans="1:17" ht="17.100000000000001" customHeight="1">
      <c r="A37" s="238"/>
      <c r="C37" s="238"/>
      <c r="D37" s="235" t="s">
        <v>421</v>
      </c>
      <c r="P37" s="241"/>
      <c r="Q37" s="241"/>
    </row>
    <row r="38" spans="1:17" ht="17.100000000000001" customHeight="1">
      <c r="A38" s="238"/>
      <c r="C38" s="238"/>
      <c r="D38" s="235" t="s">
        <v>422</v>
      </c>
      <c r="P38" s="241"/>
      <c r="Q38" s="241"/>
    </row>
    <row r="39" spans="1:17" ht="17.100000000000001" customHeight="1">
      <c r="A39" s="238"/>
      <c r="C39" s="238"/>
      <c r="D39" s="235" t="s">
        <v>423</v>
      </c>
      <c r="P39" s="241"/>
      <c r="Q39" s="241"/>
    </row>
    <row r="40" spans="1:17" ht="17.100000000000001" customHeight="1">
      <c r="A40" s="238"/>
      <c r="C40" s="282"/>
      <c r="D40" s="243" t="s">
        <v>372</v>
      </c>
      <c r="E40" s="794"/>
      <c r="F40" s="794"/>
      <c r="G40" s="794"/>
      <c r="H40" s="794"/>
      <c r="I40" s="794"/>
      <c r="J40" s="794"/>
      <c r="K40" s="794"/>
      <c r="L40" s="794"/>
      <c r="M40" s="794"/>
      <c r="N40" s="794"/>
      <c r="O40" s="295" t="s">
        <v>373</v>
      </c>
      <c r="P40" s="327"/>
      <c r="Q40" s="329"/>
    </row>
    <row r="41" spans="1:17" ht="11.4" customHeight="1">
      <c r="A41" s="238"/>
      <c r="Q41" s="241"/>
    </row>
    <row r="42" spans="1:17" ht="17.100000000000001" customHeight="1">
      <c r="A42" s="238"/>
      <c r="C42" s="795" t="s">
        <v>374</v>
      </c>
      <c r="D42" s="795"/>
      <c r="E42" s="795"/>
      <c r="F42" s="795"/>
      <c r="G42" s="795"/>
      <c r="H42" s="795"/>
      <c r="Q42" s="241"/>
    </row>
    <row r="43" spans="1:17" ht="27.75" customHeight="1">
      <c r="A43" s="238"/>
      <c r="B43" s="241"/>
      <c r="C43" s="298"/>
      <c r="D43" s="796" t="s">
        <v>375</v>
      </c>
      <c r="E43" s="797"/>
      <c r="F43" s="798" t="s">
        <v>376</v>
      </c>
      <c r="G43" s="799"/>
      <c r="H43" s="800"/>
      <c r="I43" s="855" t="s">
        <v>424</v>
      </c>
      <c r="J43" s="856"/>
      <c r="K43" s="856"/>
      <c r="L43" s="856"/>
      <c r="M43" s="856"/>
      <c r="N43" s="856"/>
      <c r="O43" s="856"/>
      <c r="P43" s="857"/>
      <c r="Q43" s="241"/>
    </row>
    <row r="44" spans="1:17" ht="27.75" customHeight="1">
      <c r="A44" s="238"/>
      <c r="B44" s="241"/>
      <c r="C44" s="331"/>
      <c r="D44" s="796" t="s">
        <v>377</v>
      </c>
      <c r="E44" s="797"/>
      <c r="F44" s="804" t="s">
        <v>378</v>
      </c>
      <c r="G44" s="805"/>
      <c r="H44" s="806"/>
      <c r="I44" s="801"/>
      <c r="J44" s="802"/>
      <c r="K44" s="802"/>
      <c r="L44" s="802"/>
      <c r="M44" s="802"/>
      <c r="N44" s="802"/>
      <c r="O44" s="802"/>
      <c r="P44" s="803"/>
      <c r="Q44" s="241"/>
    </row>
    <row r="45" spans="1:17" ht="11.4" customHeight="1">
      <c r="A45" s="238"/>
      <c r="C45" s="324"/>
      <c r="I45" s="254"/>
      <c r="J45" s="254"/>
      <c r="K45" s="254"/>
      <c r="L45" s="254"/>
      <c r="M45" s="254"/>
      <c r="N45" s="254"/>
      <c r="O45" s="254"/>
      <c r="P45" s="254"/>
      <c r="Q45" s="241"/>
    </row>
    <row r="46" spans="1:17" ht="11.4" customHeight="1">
      <c r="A46" s="238"/>
      <c r="Q46" s="241"/>
    </row>
    <row r="47" spans="1:17" ht="14.4" customHeight="1">
      <c r="A47" s="282"/>
      <c r="B47" s="243"/>
      <c r="C47" s="243"/>
      <c r="D47" s="243"/>
      <c r="E47" s="243"/>
      <c r="F47" s="243"/>
      <c r="G47" s="243"/>
      <c r="H47" s="243"/>
      <c r="I47" s="243"/>
      <c r="J47" s="243"/>
      <c r="K47" s="243"/>
      <c r="L47" s="243"/>
      <c r="M47" s="243"/>
      <c r="N47" s="243"/>
      <c r="O47" s="243"/>
      <c r="P47" s="243"/>
      <c r="Q47" s="300"/>
    </row>
    <row r="48" spans="1:17" ht="18.75" customHeight="1">
      <c r="A48" s="301"/>
      <c r="B48" s="301"/>
      <c r="C48" s="302"/>
      <c r="D48" s="302"/>
      <c r="E48" s="302"/>
      <c r="F48" s="302"/>
      <c r="G48" s="302"/>
      <c r="H48" s="303"/>
      <c r="I48" s="301"/>
      <c r="J48" s="301"/>
      <c r="K48" s="301"/>
      <c r="L48" s="301"/>
      <c r="M48" s="793"/>
      <c r="N48" s="793"/>
      <c r="O48" s="793"/>
      <c r="P48" s="793"/>
      <c r="Q48" s="793"/>
    </row>
    <row r="49" spans="1:17" ht="17.100000000000001" customHeight="1">
      <c r="A49" s="304"/>
      <c r="B49" s="304"/>
      <c r="C49" s="780"/>
      <c r="D49" s="780"/>
      <c r="E49" s="780"/>
      <c r="F49" s="780"/>
      <c r="G49" s="780"/>
      <c r="H49" s="304"/>
      <c r="I49" s="304"/>
      <c r="J49" s="304"/>
      <c r="K49" s="304"/>
      <c r="L49" s="304"/>
      <c r="M49" s="304"/>
      <c r="N49" s="304"/>
      <c r="O49" s="304"/>
      <c r="P49" s="304"/>
      <c r="Q49" s="304"/>
    </row>
    <row r="50" spans="1:17" ht="38.1" customHeight="1">
      <c r="A50" s="304"/>
      <c r="B50" s="304"/>
      <c r="C50" s="790"/>
      <c r="D50" s="790"/>
      <c r="E50" s="790"/>
      <c r="F50" s="790"/>
      <c r="G50" s="790"/>
      <c r="H50" s="790"/>
      <c r="I50" s="790"/>
      <c r="J50" s="790"/>
      <c r="K50" s="790"/>
      <c r="L50" s="790"/>
      <c r="M50" s="790"/>
      <c r="N50" s="790"/>
      <c r="O50" s="790"/>
      <c r="P50" s="279"/>
      <c r="Q50" s="279"/>
    </row>
    <row r="51" spans="1:17" ht="7.5" customHeight="1">
      <c r="B51" s="305"/>
      <c r="C51" s="305"/>
      <c r="D51" s="305"/>
      <c r="E51" s="305"/>
      <c r="F51" s="305"/>
      <c r="G51" s="305"/>
      <c r="H51" s="305"/>
      <c r="I51" s="305"/>
      <c r="J51" s="305"/>
      <c r="K51" s="305"/>
      <c r="L51" s="305"/>
      <c r="M51" s="305"/>
      <c r="N51" s="305"/>
    </row>
    <row r="52" spans="1:17" ht="17.100000000000001" customHeight="1">
      <c r="D52" s="779"/>
      <c r="E52" s="779"/>
      <c r="F52" s="779"/>
    </row>
    <row r="53" spans="1:17" ht="24.45" customHeight="1">
      <c r="B53" s="786"/>
      <c r="C53" s="786"/>
      <c r="D53" s="786"/>
      <c r="E53" s="790"/>
      <c r="F53" s="790"/>
      <c r="G53" s="790"/>
      <c r="H53" s="790"/>
      <c r="I53" s="790"/>
      <c r="J53" s="790"/>
      <c r="K53" s="790"/>
      <c r="L53" s="790"/>
      <c r="M53" s="790"/>
      <c r="N53" s="854"/>
    </row>
    <row r="54" spans="1:17" ht="6.75" customHeight="1"/>
    <row r="55" spans="1:17" ht="17.100000000000001" customHeight="1">
      <c r="B55" s="779"/>
      <c r="C55" s="779"/>
      <c r="D55" s="779"/>
      <c r="G55" s="790"/>
      <c r="H55" s="790"/>
      <c r="I55" s="790"/>
      <c r="J55" s="790"/>
      <c r="K55" s="790"/>
      <c r="L55" s="790"/>
      <c r="M55" s="790"/>
      <c r="N55" s="854"/>
    </row>
    <row r="56" spans="1:17" ht="17.100000000000001" customHeight="1">
      <c r="B56" s="779"/>
      <c r="C56" s="779"/>
      <c r="D56" s="779"/>
      <c r="E56" s="779"/>
      <c r="F56" s="779"/>
    </row>
    <row r="57" spans="1:17" ht="27.75" customHeight="1">
      <c r="B57" s="786"/>
      <c r="C57" s="786"/>
      <c r="D57" s="786"/>
      <c r="E57" s="792"/>
      <c r="F57" s="853"/>
    </row>
    <row r="58" spans="1:17" ht="27.75" customHeight="1">
      <c r="C58" s="324"/>
      <c r="E58" s="779"/>
      <c r="F58" s="779"/>
      <c r="G58" s="790"/>
      <c r="H58" s="790"/>
      <c r="I58" s="790"/>
      <c r="J58" s="790"/>
      <c r="K58" s="790"/>
      <c r="L58" s="790"/>
      <c r="M58" s="790"/>
      <c r="N58" s="854"/>
    </row>
    <row r="59" spans="1:17" ht="21.75" customHeight="1">
      <c r="B59" s="779"/>
      <c r="C59" s="779"/>
      <c r="D59" s="779"/>
    </row>
    <row r="60" spans="1:17" ht="24.45" customHeight="1">
      <c r="B60" s="786"/>
      <c r="C60" s="786"/>
      <c r="D60" s="786"/>
      <c r="E60" s="790"/>
      <c r="F60" s="790"/>
      <c r="G60" s="790"/>
      <c r="H60" s="790"/>
      <c r="I60" s="790"/>
      <c r="J60" s="790"/>
      <c r="K60" s="790"/>
      <c r="L60" s="790"/>
      <c r="M60" s="790"/>
      <c r="N60" s="854"/>
    </row>
    <row r="61" spans="1:17" ht="17.100000000000001" customHeight="1"/>
    <row r="62" spans="1:17" ht="17.100000000000001" customHeight="1">
      <c r="E62" s="790"/>
      <c r="F62" s="790"/>
      <c r="G62" s="790"/>
      <c r="H62" s="790"/>
      <c r="I62" s="790"/>
      <c r="J62" s="790"/>
      <c r="K62" s="790"/>
      <c r="L62" s="790"/>
      <c r="M62" s="790"/>
      <c r="N62" s="854"/>
    </row>
    <row r="63" spans="1:17" ht="17.100000000000001" customHeight="1"/>
    <row r="64" spans="1:17" ht="17.100000000000001" customHeight="1">
      <c r="B64" s="779"/>
      <c r="C64" s="779"/>
      <c r="D64" s="779"/>
    </row>
    <row r="65" spans="2:14" ht="18.75" customHeight="1">
      <c r="B65" s="786"/>
      <c r="C65" s="786"/>
      <c r="D65" s="786"/>
    </row>
    <row r="66" spans="2:14" ht="24.45" customHeight="1">
      <c r="B66" s="786"/>
      <c r="C66" s="786"/>
      <c r="D66" s="786"/>
      <c r="E66" s="790"/>
      <c r="F66" s="790"/>
      <c r="G66" s="790"/>
      <c r="H66" s="790"/>
      <c r="I66" s="790"/>
      <c r="J66" s="790"/>
      <c r="K66" s="790"/>
      <c r="L66" s="790"/>
      <c r="M66" s="790"/>
      <c r="N66" s="854"/>
    </row>
    <row r="67" spans="2:14" ht="7.5" customHeight="1"/>
    <row r="68" spans="2:14" ht="17.100000000000001" customHeight="1">
      <c r="B68" s="779"/>
      <c r="C68" s="779"/>
      <c r="D68" s="779"/>
      <c r="E68" s="779"/>
      <c r="F68" s="779"/>
    </row>
    <row r="69" spans="2:14" ht="17.100000000000001" customHeight="1">
      <c r="B69" s="779"/>
      <c r="C69" s="779"/>
      <c r="D69" s="779"/>
      <c r="E69" s="779"/>
      <c r="F69" s="779"/>
    </row>
    <row r="70" spans="2:14" ht="6.75" customHeight="1"/>
    <row r="71" spans="2:14" ht="17.100000000000001" customHeight="1">
      <c r="B71" s="779"/>
      <c r="C71" s="779"/>
      <c r="D71" s="779"/>
      <c r="E71" s="779"/>
      <c r="F71" s="779"/>
      <c r="G71" s="786"/>
      <c r="H71" s="786"/>
      <c r="I71" s="786"/>
      <c r="J71" s="786"/>
      <c r="K71" s="786"/>
      <c r="L71" s="786"/>
      <c r="M71" s="786"/>
      <c r="N71" s="786"/>
    </row>
    <row r="72" spans="2:14" ht="17.100000000000001" customHeight="1">
      <c r="B72" s="786"/>
      <c r="C72" s="786"/>
      <c r="D72" s="786"/>
      <c r="E72" s="786"/>
      <c r="F72" s="790"/>
      <c r="G72" s="790"/>
      <c r="H72" s="790"/>
      <c r="I72" s="790"/>
      <c r="J72" s="790"/>
      <c r="K72" s="790"/>
      <c r="L72" s="790"/>
      <c r="M72" s="786"/>
      <c r="N72" s="786"/>
    </row>
    <row r="73" spans="2:14" ht="17.100000000000001" customHeight="1">
      <c r="B73" s="779"/>
      <c r="C73" s="779"/>
      <c r="D73" s="779"/>
      <c r="E73" s="779"/>
      <c r="F73" s="779"/>
      <c r="G73" s="790"/>
      <c r="H73" s="790"/>
      <c r="I73" s="790"/>
      <c r="J73" s="790"/>
      <c r="K73" s="790"/>
      <c r="L73" s="790"/>
      <c r="M73" s="786"/>
      <c r="N73" s="786"/>
    </row>
    <row r="74" spans="2:14" ht="6.75" customHeight="1"/>
    <row r="75" spans="2:14" ht="17.100000000000001" customHeight="1">
      <c r="B75" s="779"/>
      <c r="C75" s="779"/>
      <c r="D75" s="779"/>
      <c r="E75" s="779"/>
      <c r="F75" s="779"/>
      <c r="G75" s="779"/>
      <c r="H75" s="779"/>
    </row>
    <row r="76" spans="2:14" ht="17.100000000000001" customHeight="1">
      <c r="B76" s="786"/>
      <c r="C76" s="786"/>
      <c r="D76" s="786"/>
      <c r="E76" s="786"/>
      <c r="F76" s="790"/>
      <c r="G76" s="790"/>
      <c r="H76" s="790"/>
      <c r="I76" s="790"/>
      <c r="J76" s="790"/>
      <c r="K76" s="790"/>
      <c r="L76" s="790"/>
      <c r="M76" s="786"/>
      <c r="N76" s="786"/>
    </row>
    <row r="77" spans="2:14" ht="17.100000000000001" customHeight="1">
      <c r="B77" s="779"/>
      <c r="C77" s="779"/>
      <c r="D77" s="779"/>
      <c r="E77" s="779"/>
      <c r="F77" s="779"/>
      <c r="G77" s="790"/>
      <c r="H77" s="790"/>
      <c r="I77" s="790"/>
      <c r="J77" s="790"/>
      <c r="K77" s="790"/>
      <c r="L77" s="790"/>
      <c r="M77" s="786"/>
      <c r="N77" s="786"/>
    </row>
    <row r="78" spans="2:14" ht="6.75" customHeight="1"/>
    <row r="79" spans="2:14" ht="17.100000000000001" customHeight="1">
      <c r="B79" s="779"/>
      <c r="C79" s="779"/>
      <c r="D79" s="779"/>
      <c r="E79" s="779"/>
      <c r="F79" s="779"/>
      <c r="G79" s="779"/>
      <c r="H79" s="779"/>
      <c r="I79" s="779"/>
      <c r="J79" s="779"/>
    </row>
    <row r="80" spans="2:14" ht="17.100000000000001" customHeight="1">
      <c r="E80" s="788"/>
      <c r="F80" s="788"/>
      <c r="G80" s="788"/>
      <c r="H80" s="786"/>
      <c r="I80" s="786"/>
      <c r="J80" s="790"/>
      <c r="K80" s="790"/>
      <c r="L80" s="790"/>
      <c r="M80" s="790"/>
      <c r="N80" s="790"/>
    </row>
    <row r="81" spans="2:14" ht="6.75" customHeight="1"/>
    <row r="82" spans="2:14" ht="17.100000000000001" customHeight="1">
      <c r="B82" s="779"/>
      <c r="C82" s="779"/>
      <c r="D82" s="779"/>
      <c r="E82" s="779"/>
      <c r="F82" s="779"/>
      <c r="G82" s="779"/>
      <c r="H82" s="779"/>
      <c r="I82" s="779"/>
    </row>
    <row r="83" spans="2:14" ht="17.100000000000001" customHeight="1">
      <c r="B83" s="786"/>
      <c r="C83" s="786"/>
      <c r="D83" s="786"/>
      <c r="E83" s="786"/>
      <c r="F83" s="790"/>
      <c r="G83" s="790"/>
      <c r="H83" s="790"/>
      <c r="I83" s="790"/>
      <c r="J83" s="790"/>
      <c r="K83" s="790"/>
      <c r="L83" s="790"/>
      <c r="M83" s="786"/>
      <c r="N83" s="786"/>
    </row>
    <row r="84" spans="2:14" ht="17.100000000000001" customHeight="1">
      <c r="B84" s="786"/>
      <c r="C84" s="853"/>
      <c r="D84" s="853"/>
      <c r="E84" s="788"/>
      <c r="F84" s="788"/>
      <c r="G84" s="788"/>
      <c r="H84" s="788"/>
      <c r="J84" s="788"/>
      <c r="K84" s="788"/>
      <c r="L84" s="788"/>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789"/>
      <c r="H97" s="789"/>
      <c r="I97" s="789"/>
      <c r="J97" s="789"/>
      <c r="K97" s="789"/>
      <c r="L97" s="789"/>
      <c r="M97" s="789"/>
      <c r="N97" s="853"/>
    </row>
    <row r="98" spans="7:14" ht="17.100000000000001" customHeight="1"/>
  </sheetData>
  <mergeCells count="114">
    <mergeCell ref="N1:P1"/>
    <mergeCell ref="C4:G4"/>
    <mergeCell ref="D5:E5"/>
    <mergeCell ref="F5:H5"/>
    <mergeCell ref="J5:K5"/>
    <mergeCell ref="M5:O5"/>
    <mergeCell ref="C9:E9"/>
    <mergeCell ref="F9:H9"/>
    <mergeCell ref="J9:L9"/>
    <mergeCell ref="M9:O9"/>
    <mergeCell ref="C10:E10"/>
    <mergeCell ref="F10:H10"/>
    <mergeCell ref="J10:L10"/>
    <mergeCell ref="M10:O10"/>
    <mergeCell ref="D6:E6"/>
    <mergeCell ref="C7:E7"/>
    <mergeCell ref="F7:H7"/>
    <mergeCell ref="J7:L7"/>
    <mergeCell ref="M7:O7"/>
    <mergeCell ref="C8:E8"/>
    <mergeCell ref="F8:H8"/>
    <mergeCell ref="J8:L8"/>
    <mergeCell ref="M8:O8"/>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9:G19"/>
    <mergeCell ref="C21:G21"/>
    <mergeCell ref="M25:N25"/>
    <mergeCell ref="H26:N26"/>
    <mergeCell ref="H27:N27"/>
    <mergeCell ref="C29:G29"/>
    <mergeCell ref="C16:E16"/>
    <mergeCell ref="F16:H16"/>
    <mergeCell ref="J16:L16"/>
    <mergeCell ref="M16:N1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B55:D55"/>
    <mergeCell ref="G55:N55"/>
    <mergeCell ref="B56:F56"/>
    <mergeCell ref="B57:D57"/>
    <mergeCell ref="E57:F57"/>
    <mergeCell ref="E58:F58"/>
    <mergeCell ref="G58:N58"/>
    <mergeCell ref="M48:Q48"/>
    <mergeCell ref="C49:G49"/>
    <mergeCell ref="C50:O50"/>
    <mergeCell ref="D52:F52"/>
    <mergeCell ref="B53:D53"/>
    <mergeCell ref="E53:N53"/>
    <mergeCell ref="B66:D66"/>
    <mergeCell ref="E66:N66"/>
    <mergeCell ref="B68:F68"/>
    <mergeCell ref="B69:F69"/>
    <mergeCell ref="B71:F71"/>
    <mergeCell ref="G71:L71"/>
    <mergeCell ref="M71:N71"/>
    <mergeCell ref="B59:D59"/>
    <mergeCell ref="B60:D60"/>
    <mergeCell ref="E60:N60"/>
    <mergeCell ref="E62:N62"/>
    <mergeCell ref="B64:D64"/>
    <mergeCell ref="B65:D65"/>
    <mergeCell ref="B75:H75"/>
    <mergeCell ref="B76:E76"/>
    <mergeCell ref="F76:L76"/>
    <mergeCell ref="M76:N76"/>
    <mergeCell ref="B77:F77"/>
    <mergeCell ref="G77:L77"/>
    <mergeCell ref="M77:N77"/>
    <mergeCell ref="B72:E72"/>
    <mergeCell ref="F72:L72"/>
    <mergeCell ref="M72:N72"/>
    <mergeCell ref="B73:F73"/>
    <mergeCell ref="G73:L73"/>
    <mergeCell ref="M73:N73"/>
    <mergeCell ref="B84:D84"/>
    <mergeCell ref="E84:H84"/>
    <mergeCell ref="J84:L84"/>
    <mergeCell ref="G97:N97"/>
    <mergeCell ref="B79:J79"/>
    <mergeCell ref="E80:G80"/>
    <mergeCell ref="H80:I80"/>
    <mergeCell ref="J80:N80"/>
    <mergeCell ref="B82:I82"/>
    <mergeCell ref="B83:E83"/>
    <mergeCell ref="F83:L83"/>
    <mergeCell ref="M83:N83"/>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view="pageBreakPreview" zoomScaleNormal="100" zoomScaleSheetLayoutView="100" workbookViewId="0">
      <selection activeCell="D2" sqref="D2"/>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77" t="s">
        <v>274</v>
      </c>
      <c r="N1" s="777"/>
      <c r="O1" s="243"/>
    </row>
    <row r="2" spans="1:15" ht="21.75" customHeight="1">
      <c r="A2" s="236"/>
      <c r="B2" s="289"/>
      <c r="C2" s="289" t="s">
        <v>380</v>
      </c>
      <c r="D2" s="289"/>
      <c r="E2" s="289"/>
      <c r="F2" s="289" t="s">
        <v>425</v>
      </c>
      <c r="G2" s="289"/>
      <c r="H2" s="289"/>
      <c r="I2" s="289"/>
      <c r="J2" s="289" t="s">
        <v>382</v>
      </c>
      <c r="K2" s="289"/>
      <c r="L2" s="289"/>
      <c r="M2" s="289"/>
      <c r="N2" s="289"/>
      <c r="O2" s="237"/>
    </row>
    <row r="3" spans="1:15" ht="24.45" customHeight="1">
      <c r="A3" s="238"/>
      <c r="B3" s="241"/>
      <c r="C3" s="804" t="s">
        <v>378</v>
      </c>
      <c r="D3" s="806"/>
      <c r="E3" s="732"/>
      <c r="F3" s="733"/>
      <c r="G3" s="733"/>
      <c r="H3" s="733"/>
      <c r="I3" s="733"/>
      <c r="J3" s="733"/>
      <c r="K3" s="733"/>
      <c r="L3" s="733"/>
      <c r="M3" s="733"/>
      <c r="N3" s="734"/>
      <c r="O3" s="241"/>
    </row>
    <row r="4" spans="1:15" ht="11.4" customHeight="1">
      <c r="A4" s="238"/>
      <c r="E4" s="240"/>
      <c r="F4" s="240"/>
      <c r="G4" s="240"/>
      <c r="H4" s="240"/>
      <c r="I4" s="240"/>
      <c r="J4" s="240"/>
      <c r="K4" s="240"/>
      <c r="L4" s="240"/>
      <c r="M4" s="240"/>
      <c r="O4" s="241"/>
    </row>
    <row r="5" spans="1:15" ht="20.399999999999999" customHeight="1">
      <c r="A5" s="238"/>
      <c r="C5" s="235" t="s">
        <v>383</v>
      </c>
      <c r="F5" s="235" t="s">
        <v>426</v>
      </c>
      <c r="J5" s="235" t="s">
        <v>385</v>
      </c>
      <c r="O5" s="241"/>
    </row>
    <row r="6" spans="1:15" ht="38.4" customHeight="1">
      <c r="A6" s="238"/>
      <c r="C6" s="808" t="s">
        <v>386</v>
      </c>
      <c r="D6" s="809"/>
      <c r="E6" s="809"/>
      <c r="F6" s="809"/>
      <c r="G6" s="809"/>
      <c r="H6" s="809"/>
      <c r="I6" s="732"/>
      <c r="J6" s="733"/>
      <c r="K6" s="733"/>
      <c r="L6" s="733"/>
      <c r="M6" s="733"/>
      <c r="N6" s="734"/>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804" t="s">
        <v>403</v>
      </c>
      <c r="D26" s="805"/>
      <c r="E26" s="805"/>
      <c r="F26" s="806"/>
      <c r="G26" s="796"/>
      <c r="H26" s="796"/>
      <c r="I26" s="796"/>
      <c r="J26" s="796"/>
      <c r="K26" s="796"/>
      <c r="L26" s="796"/>
      <c r="M26" s="796"/>
      <c r="N26" s="797"/>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17.399999999999999" customHeight="1">
      <c r="A33" s="238"/>
      <c r="B33" s="316"/>
      <c r="C33" s="316"/>
      <c r="D33" s="316"/>
      <c r="E33" s="316"/>
      <c r="F33" s="316"/>
      <c r="G33" s="316"/>
      <c r="H33" s="316"/>
      <c r="I33" s="316"/>
      <c r="J33" s="316"/>
      <c r="K33" s="316"/>
      <c r="L33" s="316"/>
      <c r="M33" s="316"/>
      <c r="N33" s="316"/>
      <c r="O33" s="312"/>
    </row>
    <row r="34" spans="1:15" ht="17.399999999999999" customHeight="1">
      <c r="A34" s="282"/>
      <c r="B34" s="243"/>
      <c r="C34" s="243"/>
      <c r="D34" s="243"/>
      <c r="E34" s="243"/>
      <c r="F34" s="243"/>
      <c r="G34" s="243"/>
      <c r="H34" s="243"/>
      <c r="I34" s="243"/>
      <c r="J34" s="243"/>
      <c r="K34" s="243"/>
      <c r="L34" s="243"/>
      <c r="M34" s="243"/>
      <c r="N34" s="243"/>
      <c r="O34" s="300"/>
    </row>
    <row r="35" spans="1:15" ht="12.6" customHeight="1">
      <c r="A35" s="235" t="s">
        <v>405</v>
      </c>
      <c r="C35" s="317" t="s">
        <v>406</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2025-04-22T07:11:29Z</dcterms:modified>
</cp:coreProperties>
</file>