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D:\Users\T0544629\Desktop\"/>
    </mc:Choice>
  </mc:AlternateContent>
  <xr:revisionPtr revIDLastSave="0" documentId="8_{84DE279B-FE24-4369-8C9B-9A43AE9B28EC}" xr6:coauthVersionLast="47" xr6:coauthVersionMax="47" xr10:uidLastSave="{00000000-0000-0000-0000-000000000000}"/>
  <bookViews>
    <workbookView xWindow="-120" yWindow="-16320" windowWidth="29040" windowHeight="1584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中間シート" sheetId="16" state="hidden" r:id="rId5"/>
    <sheet name="中間シート (2)" sheetId="17" state="hidden" r:id="rId6"/>
    <sheet name="エラー23シート" sheetId="8" state="hidden" r:id="rId7"/>
    <sheet name="市町村コード" sheetId="7" state="hidden" r:id="rId8"/>
    <sheet name="市町村コード (2)" sheetId="14" state="hidden" r:id="rId9"/>
    <sheet name="行政集計シート※記入不要です" sheetId="18" r:id="rId10"/>
  </sheets>
  <definedNames>
    <definedName name="_xlnm._FilterDatabase" localSheetId="0" hidden="1">'建築工事届（別記第40号様式）'!$A$59:$N$60</definedName>
    <definedName name="_xlnm._FilterDatabase" localSheetId="8" hidden="1">'市町村コード (2)'!$A$1:$F$1899</definedName>
    <definedName name="_xlnm._FilterDatabase" localSheetId="4" hidden="1">中間シート!$A$5:$AW$81</definedName>
    <definedName name="_xlnm._FilterDatabase" localSheetId="5" hidden="1">'中間シート (2)'!$A$5:$BD$79</definedName>
    <definedName name="_xlnm._FilterDatabase" localSheetId="2" hidden="1">'注意欄再掲（参照用）'!#REF!</definedName>
    <definedName name="_xlnm._FilterDatabase" localSheetId="3" hidden="1">追加記入欄!#REF!</definedName>
    <definedName name="_xlnm.Print_Area" localSheetId="0">'建築工事届（別記第40号様式）'!$A$1:$AL$356</definedName>
    <definedName name="_xlnm.Print_Area" localSheetId="9">行政集計シート※記入不要です!$A$2:$FO$65</definedName>
    <definedName name="_xlnm.Print_Area" localSheetId="4">中間シート!$A$1:$AR$73</definedName>
    <definedName name="_xlnm.Print_Area" localSheetId="5">'中間シート (2)'!$A$1:$BD$103</definedName>
    <definedName name="_xlnm.Print_Area" localSheetId="2">'注意欄再掲（参照用）'!$A$1:$AL$194</definedName>
    <definedName name="_xlnm.Print_Area" localSheetId="3">追加記入欄!$A$1:$GR$76</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市町村コード!$W$3:$W$41</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123" i="1" l="1"/>
  <c r="AT106" i="1"/>
  <c r="AT104" i="1"/>
  <c r="AT95" i="1"/>
  <c r="AD26" i="16"/>
  <c r="AD22" i="16"/>
  <c r="DJ7" i="18" l="1"/>
  <c r="DJ8" i="18"/>
  <c r="DJ9" i="18"/>
  <c r="DJ10" i="18"/>
  <c r="DJ11" i="18"/>
  <c r="DJ12" i="18"/>
  <c r="DJ13" i="18"/>
  <c r="DJ14" i="18"/>
  <c r="DJ15" i="18"/>
  <c r="DJ16" i="18"/>
  <c r="DJ17" i="18"/>
  <c r="DJ18" i="18"/>
  <c r="DJ19" i="18"/>
  <c r="DJ20" i="18"/>
  <c r="DJ21" i="18"/>
  <c r="DJ22" i="18"/>
  <c r="DJ23" i="18"/>
  <c r="DJ24" i="18"/>
  <c r="DJ25" i="18"/>
  <c r="DJ26" i="18"/>
  <c r="DJ27" i="18"/>
  <c r="DJ28" i="18"/>
  <c r="DJ29" i="18"/>
  <c r="DJ30" i="18"/>
  <c r="DJ31" i="18"/>
  <c r="DJ32" i="18"/>
  <c r="DJ33" i="18"/>
  <c r="DJ34" i="18"/>
  <c r="DJ35" i="18"/>
  <c r="DJ36" i="18"/>
  <c r="DJ37" i="18"/>
  <c r="DJ38" i="18"/>
  <c r="DJ39" i="18"/>
  <c r="DJ40" i="18"/>
  <c r="DJ41" i="18"/>
  <c r="DJ42" i="18"/>
  <c r="DJ43" i="18"/>
  <c r="DJ44" i="18"/>
  <c r="DJ45" i="18"/>
  <c r="DJ46" i="18"/>
  <c r="DJ47" i="18"/>
  <c r="DJ48" i="18"/>
  <c r="DJ49" i="18"/>
  <c r="DJ50" i="18"/>
  <c r="DJ51" i="18"/>
  <c r="DJ52" i="18"/>
  <c r="DJ53" i="18"/>
  <c r="DJ54" i="18"/>
  <c r="DJ55" i="18"/>
  <c r="DJ56" i="18"/>
  <c r="DJ57" i="18"/>
  <c r="DJ58" i="18"/>
  <c r="DJ59" i="18"/>
  <c r="DJ60" i="18"/>
  <c r="DJ61" i="18"/>
  <c r="DJ62" i="18"/>
  <c r="DJ63" i="18"/>
  <c r="DJ64" i="18"/>
  <c r="DJ65" i="18"/>
  <c r="AZ62" i="16"/>
  <c r="AZ63" i="16" s="1"/>
  <c r="AZ64" i="16" s="1"/>
  <c r="AZ65" i="16" s="1"/>
  <c r="AZ58" i="16"/>
  <c r="AZ54" i="16"/>
  <c r="AZ55" i="16" s="1"/>
  <c r="AZ56" i="16" s="1"/>
  <c r="AZ57" i="16" s="1"/>
  <c r="AZ50" i="16"/>
  <c r="AZ46" i="16"/>
  <c r="AZ42" i="16"/>
  <c r="AY62" i="16"/>
  <c r="AY63" i="16" s="1"/>
  <c r="AY64" i="16" s="1"/>
  <c r="AY65" i="16" s="1"/>
  <c r="AY58" i="16"/>
  <c r="AY54" i="16"/>
  <c r="AY50" i="16"/>
  <c r="AY46" i="16"/>
  <c r="AY42" i="16"/>
  <c r="AX62" i="16"/>
  <c r="AX58" i="16"/>
  <c r="AX54" i="16"/>
  <c r="AX50" i="16"/>
  <c r="AX46" i="16"/>
  <c r="AX42" i="16"/>
  <c r="AX43" i="16" s="1"/>
  <c r="AX44" i="16" s="1"/>
  <c r="AX45" i="16" s="1"/>
  <c r="AW62" i="16"/>
  <c r="AW63" i="16" s="1"/>
  <c r="AW64" i="16" s="1"/>
  <c r="AW65" i="16" s="1"/>
  <c r="AW58" i="16"/>
  <c r="AW59" i="16" s="1"/>
  <c r="AW60" i="16" s="1"/>
  <c r="AW61" i="16" s="1"/>
  <c r="AW54" i="16"/>
  <c r="AW55" i="16" s="1"/>
  <c r="AW56" i="16" s="1"/>
  <c r="AW57" i="16" s="1"/>
  <c r="AW50" i="16"/>
  <c r="AW46" i="16"/>
  <c r="AW42" i="16"/>
  <c r="AV62" i="16"/>
  <c r="AV63" i="16" s="1"/>
  <c r="AV64" i="16" s="1"/>
  <c r="AV65" i="16" s="1"/>
  <c r="AV58" i="16"/>
  <c r="AV59" i="16" s="1"/>
  <c r="AV60" i="16" s="1"/>
  <c r="AV61" i="16" s="1"/>
  <c r="AV54" i="16"/>
  <c r="AV55" i="16" s="1"/>
  <c r="AV56" i="16" s="1"/>
  <c r="AV57" i="16" s="1"/>
  <c r="AV50" i="16"/>
  <c r="AV46" i="16"/>
  <c r="AV42" i="16"/>
  <c r="AU62" i="16"/>
  <c r="AU63" i="16" s="1"/>
  <c r="AU64" i="16" s="1"/>
  <c r="AU65" i="16" s="1"/>
  <c r="AU58" i="16"/>
  <c r="AU59" i="16" s="1"/>
  <c r="AU60" i="16" s="1"/>
  <c r="AU61" i="16" s="1"/>
  <c r="AU54" i="16"/>
  <c r="AU55" i="16" s="1"/>
  <c r="AU56" i="16" s="1"/>
  <c r="AU57" i="16" s="1"/>
  <c r="AU50" i="16"/>
  <c r="AU51" i="16" s="1"/>
  <c r="AU52" i="16" s="1"/>
  <c r="AU53" i="16" s="1"/>
  <c r="AU46" i="16"/>
  <c r="AU42" i="16"/>
  <c r="AT62" i="16"/>
  <c r="AT63" i="16" s="1"/>
  <c r="AT64" i="16" s="1"/>
  <c r="AT65" i="16" s="1"/>
  <c r="AT58" i="16"/>
  <c r="AT54" i="16"/>
  <c r="AT50" i="16"/>
  <c r="AT46" i="16"/>
  <c r="AT42" i="16"/>
  <c r="AT43" i="16" s="1"/>
  <c r="AT44" i="16" s="1"/>
  <c r="AT45" i="16" s="1"/>
  <c r="AS62" i="16"/>
  <c r="AS63" i="16" s="1"/>
  <c r="AS64" i="16" s="1"/>
  <c r="AS65" i="16" s="1"/>
  <c r="AS58" i="16"/>
  <c r="AS59" i="16" s="1"/>
  <c r="AS60" i="16" s="1"/>
  <c r="AS61" i="16" s="1"/>
  <c r="AS54" i="16"/>
  <c r="AT59" i="16"/>
  <c r="AT60" i="16" s="1"/>
  <c r="AT61" i="16" s="1"/>
  <c r="AY59" i="16"/>
  <c r="AY60" i="16" s="1"/>
  <c r="AY61" i="16" s="1"/>
  <c r="AZ59" i="16"/>
  <c r="AZ60" i="16" s="1"/>
  <c r="AZ61" i="16" s="1"/>
  <c r="AT55" i="16"/>
  <c r="AT56" i="16" s="1"/>
  <c r="AT57" i="16" s="1"/>
  <c r="AY55" i="16"/>
  <c r="AY56" i="16" s="1"/>
  <c r="AY57" i="16" s="1"/>
  <c r="AS55" i="16"/>
  <c r="AS56" i="16" s="1"/>
  <c r="AS57" i="16" s="1"/>
  <c r="AS50" i="16"/>
  <c r="AS46" i="16"/>
  <c r="AS42" i="16"/>
  <c r="AL62" i="16"/>
  <c r="AL58" i="16"/>
  <c r="AL54" i="16"/>
  <c r="AL50" i="16"/>
  <c r="AL46" i="16"/>
  <c r="AL42" i="16"/>
  <c r="AK62" i="16"/>
  <c r="AK58" i="16"/>
  <c r="AK54" i="16"/>
  <c r="AK50" i="16"/>
  <c r="AK46" i="16"/>
  <c r="AK42" i="16"/>
  <c r="AJ62" i="16"/>
  <c r="AJ58" i="16"/>
  <c r="AJ54" i="16"/>
  <c r="AJ50" i="16"/>
  <c r="AJ46" i="16"/>
  <c r="AJ42" i="16"/>
  <c r="AI62" i="16"/>
  <c r="AI50" i="16"/>
  <c r="AI58" i="16"/>
  <c r="AI46" i="16"/>
  <c r="AI54" i="16"/>
  <c r="AI42" i="16"/>
  <c r="AH62" i="16"/>
  <c r="AH50" i="16"/>
  <c r="AH58" i="16"/>
  <c r="AH46" i="16"/>
  <c r="AH54" i="16"/>
  <c r="AH42" i="16"/>
  <c r="AF62" i="16"/>
  <c r="AF50" i="16"/>
  <c r="AF58" i="16"/>
  <c r="AF46" i="16"/>
  <c r="AF54" i="16"/>
  <c r="AF42" i="16"/>
  <c r="AE62" i="16"/>
  <c r="AE50" i="16"/>
  <c r="AE58" i="16"/>
  <c r="AE46" i="16"/>
  <c r="AE54" i="16"/>
  <c r="AE42" i="16"/>
  <c r="AD62" i="16"/>
  <c r="AD50" i="16"/>
  <c r="AD58" i="16"/>
  <c r="AD46" i="16"/>
  <c r="AD54" i="16"/>
  <c r="AD42" i="16"/>
  <c r="AC62" i="16"/>
  <c r="AC58" i="16"/>
  <c r="AC54" i="16"/>
  <c r="AC50" i="16"/>
  <c r="AC46" i="16"/>
  <c r="AC42" i="16"/>
  <c r="AB62" i="16"/>
  <c r="AB50" i="16"/>
  <c r="AB58" i="16"/>
  <c r="AB46" i="16"/>
  <c r="AB54" i="16"/>
  <c r="AB42" i="16"/>
  <c r="AA62" i="16"/>
  <c r="AA58" i="16"/>
  <c r="AA54" i="16"/>
  <c r="AA50" i="16"/>
  <c r="AA46" i="16"/>
  <c r="AA42" i="16"/>
  <c r="Z62" i="16"/>
  <c r="Z58" i="16"/>
  <c r="Z54" i="16"/>
  <c r="Z50" i="16"/>
  <c r="Z46" i="16"/>
  <c r="Z42" i="16"/>
  <c r="Z43" i="16" s="1"/>
  <c r="Z44" i="16" s="1"/>
  <c r="Z45" i="16" s="1"/>
  <c r="Y62" i="16"/>
  <c r="Y50" i="16"/>
  <c r="Y58" i="16"/>
  <c r="Y59" i="16" s="1"/>
  <c r="Y60" i="16" s="1"/>
  <c r="Y61" i="16" s="1"/>
  <c r="Y46" i="16"/>
  <c r="Y63" i="16"/>
  <c r="Y64" i="16" s="1"/>
  <c r="Y65" i="16" s="1"/>
  <c r="Y54" i="16"/>
  <c r="Y55" i="16" s="1"/>
  <c r="Y56" i="16" s="1"/>
  <c r="Y57" i="16" s="1"/>
  <c r="Y42" i="16"/>
  <c r="X54" i="16"/>
  <c r="X58" i="16" s="1"/>
  <c r="X59" i="16" s="1"/>
  <c r="X60" i="16" s="1"/>
  <c r="X61" i="16" s="1"/>
  <c r="X42" i="16"/>
  <c r="W54" i="16"/>
  <c r="W42" i="16"/>
  <c r="C59" i="16"/>
  <c r="C60" i="16" s="1"/>
  <c r="C61" i="16" s="1"/>
  <c r="C62" i="16"/>
  <c r="C63" i="16" s="1"/>
  <c r="C64" i="16" s="1"/>
  <c r="C65" i="16" s="1"/>
  <c r="C58" i="16"/>
  <c r="C54" i="16"/>
  <c r="C55" i="16" s="1"/>
  <c r="C56" i="16" s="1"/>
  <c r="C57" i="16" s="1"/>
  <c r="C50" i="16"/>
  <c r="C46" i="16"/>
  <c r="C42" i="16"/>
  <c r="AO65" i="16"/>
  <c r="AN65" i="16"/>
  <c r="AM65" i="16"/>
  <c r="AO64" i="16"/>
  <c r="AN64" i="16"/>
  <c r="AM64" i="16"/>
  <c r="AO63" i="16"/>
  <c r="AN63" i="16"/>
  <c r="AM63" i="16"/>
  <c r="AO62" i="16"/>
  <c r="AN62" i="16"/>
  <c r="AM62" i="16"/>
  <c r="AO61" i="16"/>
  <c r="AN61" i="16"/>
  <c r="AM61" i="16"/>
  <c r="AO60" i="16"/>
  <c r="AN60" i="16"/>
  <c r="AM60" i="16"/>
  <c r="AO59" i="16"/>
  <c r="AN59" i="16"/>
  <c r="AM59" i="16"/>
  <c r="AO58" i="16"/>
  <c r="AN58" i="16"/>
  <c r="AM58" i="16"/>
  <c r="AO57" i="16"/>
  <c r="AN57" i="16"/>
  <c r="AM57" i="16"/>
  <c r="AO56" i="16"/>
  <c r="AN56" i="16"/>
  <c r="AM56" i="16"/>
  <c r="AO55" i="16"/>
  <c r="AN55" i="16"/>
  <c r="AM55" i="16"/>
  <c r="AO54" i="16"/>
  <c r="AN54" i="16"/>
  <c r="AM54" i="16"/>
  <c r="AO53" i="16"/>
  <c r="AO52" i="16"/>
  <c r="AO51" i="16"/>
  <c r="AO50" i="16"/>
  <c r="AO49" i="16"/>
  <c r="AO48" i="16"/>
  <c r="AO47" i="16"/>
  <c r="AO46" i="16"/>
  <c r="AO45" i="16"/>
  <c r="AO44" i="16"/>
  <c r="AO43" i="16"/>
  <c r="AO42" i="16"/>
  <c r="AN53" i="16"/>
  <c r="AN52" i="16"/>
  <c r="AN51" i="16"/>
  <c r="AN50" i="16"/>
  <c r="AN49" i="16"/>
  <c r="AN48" i="16"/>
  <c r="AN47" i="16"/>
  <c r="AN46" i="16"/>
  <c r="AN45" i="16"/>
  <c r="AN44" i="16"/>
  <c r="AN43" i="16"/>
  <c r="AN42" i="16"/>
  <c r="AM53" i="16"/>
  <c r="AM52" i="16"/>
  <c r="AM51" i="16"/>
  <c r="AM50" i="16"/>
  <c r="AM49" i="16"/>
  <c r="AM48" i="16"/>
  <c r="AM47" i="16"/>
  <c r="AM46" i="16"/>
  <c r="AM45" i="16"/>
  <c r="AM44" i="16"/>
  <c r="AM43" i="16"/>
  <c r="AM42" i="16"/>
  <c r="Z38" i="16"/>
  <c r="Z39" i="16" s="1"/>
  <c r="Z40" i="16" s="1"/>
  <c r="Z41" i="16" s="1"/>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AZ51" i="16"/>
  <c r="AZ52" i="16" s="1"/>
  <c r="AZ53" i="16" s="1"/>
  <c r="AZ38" i="16"/>
  <c r="AZ47" i="16"/>
  <c r="AZ48" i="16" s="1"/>
  <c r="AZ49" i="16" s="1"/>
  <c r="AZ34" i="16"/>
  <c r="AZ43" i="16"/>
  <c r="AZ44" i="16" s="1"/>
  <c r="AZ45" i="16" s="1"/>
  <c r="AZ30" i="16"/>
  <c r="AZ31" i="16" s="1"/>
  <c r="AZ32" i="16" s="1"/>
  <c r="AZ33" i="16" s="1"/>
  <c r="AY51" i="16"/>
  <c r="AY52" i="16" s="1"/>
  <c r="AY53" i="16" s="1"/>
  <c r="AY38" i="16"/>
  <c r="AY47" i="16"/>
  <c r="AY48" i="16" s="1"/>
  <c r="AY49" i="16" s="1"/>
  <c r="AY34" i="16"/>
  <c r="AY43" i="16"/>
  <c r="AY44" i="16" s="1"/>
  <c r="AY45" i="16" s="1"/>
  <c r="AY30" i="16"/>
  <c r="AX51" i="16"/>
  <c r="AX52" i="16" s="1"/>
  <c r="AX53" i="16" s="1"/>
  <c r="AX38" i="16"/>
  <c r="AX47" i="16"/>
  <c r="AX48" i="16" s="1"/>
  <c r="AX49" i="16" s="1"/>
  <c r="AX34" i="16"/>
  <c r="AX30" i="16"/>
  <c r="AW51" i="16"/>
  <c r="AW52" i="16" s="1"/>
  <c r="AW53" i="16" s="1"/>
  <c r="AW38" i="16"/>
  <c r="AW47" i="16"/>
  <c r="AW48" i="16" s="1"/>
  <c r="AW49" i="16" s="1"/>
  <c r="AW34" i="16"/>
  <c r="AW43" i="16"/>
  <c r="AW44" i="16" s="1"/>
  <c r="AW45" i="16" s="1"/>
  <c r="AW30" i="16"/>
  <c r="AV51" i="16"/>
  <c r="AV52" i="16" s="1"/>
  <c r="AV53" i="16" s="1"/>
  <c r="AV38" i="16"/>
  <c r="AV47" i="16"/>
  <c r="AV48" i="16" s="1"/>
  <c r="AV49" i="16" s="1"/>
  <c r="AV34" i="16"/>
  <c r="AV43" i="16"/>
  <c r="AV44" i="16" s="1"/>
  <c r="AV45" i="16" s="1"/>
  <c r="AV30" i="16"/>
  <c r="AU38" i="16"/>
  <c r="AU39" i="16" s="1"/>
  <c r="AU40" i="16" s="1"/>
  <c r="AU41" i="16" s="1"/>
  <c r="AU47" i="16"/>
  <c r="AU48" i="16" s="1"/>
  <c r="AU49" i="16" s="1"/>
  <c r="AU34" i="16"/>
  <c r="AU43" i="16"/>
  <c r="AU44" i="16" s="1"/>
  <c r="AU45" i="16" s="1"/>
  <c r="AU30" i="16"/>
  <c r="AU31" i="16" s="1"/>
  <c r="AU32" i="16" s="1"/>
  <c r="AU33" i="16" s="1"/>
  <c r="AT51" i="16"/>
  <c r="AT52" i="16" s="1"/>
  <c r="AT53" i="16" s="1"/>
  <c r="AT38" i="16"/>
  <c r="AT47" i="16"/>
  <c r="AT48" i="16" s="1"/>
  <c r="AT49" i="16" s="1"/>
  <c r="AT34" i="16"/>
  <c r="AT35" i="16" s="1"/>
  <c r="AT36" i="16" s="1"/>
  <c r="AT37" i="16" s="1"/>
  <c r="AT30" i="16"/>
  <c r="AT31" i="16" s="1"/>
  <c r="AT32" i="16" s="1"/>
  <c r="AT33" i="16" s="1"/>
  <c r="AS43" i="16"/>
  <c r="AS44" i="16" s="1"/>
  <c r="AS45" i="16" s="1"/>
  <c r="AS51" i="16"/>
  <c r="AS52" i="16" s="1"/>
  <c r="AS53" i="16" s="1"/>
  <c r="AS38" i="16"/>
  <c r="AS47" i="16"/>
  <c r="AS48" i="16" s="1"/>
  <c r="AS49" i="16" s="1"/>
  <c r="AS34" i="16"/>
  <c r="AS35" i="16" s="1"/>
  <c r="AS36" i="16" s="1"/>
  <c r="AS37" i="16" s="1"/>
  <c r="AS30" i="16"/>
  <c r="AL38" i="16"/>
  <c r="AL34" i="16"/>
  <c r="AL30" i="16"/>
  <c r="AK38" i="16"/>
  <c r="AK34" i="16"/>
  <c r="AK30" i="16"/>
  <c r="AJ38" i="16"/>
  <c r="AJ34" i="16"/>
  <c r="AJ30" i="16"/>
  <c r="AI38" i="16"/>
  <c r="AI34" i="16"/>
  <c r="AI30" i="16"/>
  <c r="AH38" i="16"/>
  <c r="AH34" i="16"/>
  <c r="AH30" i="16"/>
  <c r="AF38" i="16"/>
  <c r="AF47" i="16"/>
  <c r="AF48" i="16" s="1"/>
  <c r="AF49" i="16" s="1"/>
  <c r="AF34" i="16"/>
  <c r="AF43" i="16"/>
  <c r="AF44" i="16" s="1"/>
  <c r="AF45" i="16" s="1"/>
  <c r="AF30" i="16"/>
  <c r="AE38" i="16"/>
  <c r="AE34" i="16"/>
  <c r="AE30" i="16"/>
  <c r="AE31" i="16" s="1"/>
  <c r="AE32" i="16" s="1"/>
  <c r="AE33" i="16" s="1"/>
  <c r="AD43" i="16"/>
  <c r="AD44" i="16" s="1"/>
  <c r="AD45" i="16" s="1"/>
  <c r="AD47" i="16"/>
  <c r="AD48" i="16" s="1"/>
  <c r="AD49" i="16" s="1"/>
  <c r="AD38" i="16"/>
  <c r="AD34" i="16"/>
  <c r="AD30" i="16"/>
  <c r="AC38" i="16"/>
  <c r="AC34" i="16"/>
  <c r="AC43" i="16"/>
  <c r="AC44" i="16" s="1"/>
  <c r="AC45" i="16" s="1"/>
  <c r="AC30" i="16"/>
  <c r="AC31" i="16" s="1"/>
  <c r="AC32" i="16" s="1"/>
  <c r="AC33" i="16" s="1"/>
  <c r="AB38" i="16"/>
  <c r="AB34" i="16"/>
  <c r="AB30" i="16"/>
  <c r="AB31" i="16" s="1"/>
  <c r="AB32" i="16" s="1"/>
  <c r="AB33" i="16" s="1"/>
  <c r="AA38" i="16"/>
  <c r="AA43" i="16"/>
  <c r="AA44" i="16" s="1"/>
  <c r="AA45" i="16" s="1"/>
  <c r="AA30" i="16"/>
  <c r="AA31" i="16" s="1"/>
  <c r="AA32" i="16" s="1"/>
  <c r="AA33" i="16" s="1"/>
  <c r="AA34" i="16"/>
  <c r="AA35" i="16" s="1"/>
  <c r="AA36" i="16" s="1"/>
  <c r="AA37" i="16" s="1"/>
  <c r="Y51" i="16"/>
  <c r="Y52" i="16" s="1"/>
  <c r="Y53" i="16" s="1"/>
  <c r="Y38" i="16"/>
  <c r="Y47" i="16"/>
  <c r="Y48" i="16" s="1"/>
  <c r="Y49" i="16" s="1"/>
  <c r="Y34" i="16"/>
  <c r="Y43" i="16"/>
  <c r="Y44" i="16" s="1"/>
  <c r="Y45" i="16" s="1"/>
  <c r="Y30" i="16"/>
  <c r="Y31" i="16" s="1"/>
  <c r="Y32" i="16" s="1"/>
  <c r="Y33" i="16" s="1"/>
  <c r="X50" i="16"/>
  <c r="X46" i="16"/>
  <c r="X34" i="16"/>
  <c r="X35" i="16" s="1"/>
  <c r="X36" i="16" s="1"/>
  <c r="X37" i="16" s="1"/>
  <c r="X30" i="16"/>
  <c r="X31" i="16" s="1"/>
  <c r="X32" i="16" s="1"/>
  <c r="X33" i="16" s="1"/>
  <c r="W30" i="16"/>
  <c r="W31" i="16" s="1"/>
  <c r="W32" i="16" s="1"/>
  <c r="W33" i="16" s="1"/>
  <c r="Z34" i="16"/>
  <c r="Z30" i="16"/>
  <c r="Z31" i="16" s="1"/>
  <c r="Z32" i="16" s="1"/>
  <c r="AE47" i="16"/>
  <c r="AE48" i="16" s="1"/>
  <c r="AE49" i="16" s="1"/>
  <c r="AC47" i="16"/>
  <c r="AC48" i="16" s="1"/>
  <c r="AC49" i="16" s="1"/>
  <c r="AB47" i="16"/>
  <c r="AB48" i="16" s="1"/>
  <c r="AB49" i="16" s="1"/>
  <c r="AA47" i="16"/>
  <c r="AA48" i="16" s="1"/>
  <c r="AA49" i="16" s="1"/>
  <c r="Z47" i="16"/>
  <c r="Z48" i="16" s="1"/>
  <c r="Z49" i="16" s="1"/>
  <c r="AE43" i="16"/>
  <c r="AE44" i="16" s="1"/>
  <c r="AE45" i="16" s="1"/>
  <c r="AB43" i="16"/>
  <c r="AB44" i="16" s="1"/>
  <c r="AB45" i="16" s="1"/>
  <c r="AO17" i="16"/>
  <c r="AO16" i="16"/>
  <c r="AO15" i="16"/>
  <c r="AO14" i="16"/>
  <c r="AO13" i="16"/>
  <c r="AO12" i="16"/>
  <c r="AO11" i="16"/>
  <c r="AO10" i="16"/>
  <c r="AO9" i="16"/>
  <c r="AO8" i="16"/>
  <c r="AO7" i="16"/>
  <c r="AO6" i="16"/>
  <c r="AN37" i="16"/>
  <c r="AO37" i="16"/>
  <c r="AO41" i="16"/>
  <c r="AO40" i="16"/>
  <c r="AO39" i="16"/>
  <c r="AO38" i="16"/>
  <c r="AO36" i="16"/>
  <c r="AO35" i="16"/>
  <c r="AO34" i="16"/>
  <c r="AO33" i="16"/>
  <c r="AO32" i="16"/>
  <c r="AO31" i="16"/>
  <c r="AO30" i="16"/>
  <c r="AO29" i="16"/>
  <c r="AO28" i="16"/>
  <c r="AO27" i="16"/>
  <c r="AO26" i="16"/>
  <c r="AO25" i="16"/>
  <c r="AO24" i="16"/>
  <c r="AO23" i="16"/>
  <c r="AO22" i="16"/>
  <c r="AO21" i="16"/>
  <c r="AO20" i="16"/>
  <c r="AO19" i="16"/>
  <c r="AO18" i="16"/>
  <c r="AN30" i="16"/>
  <c r="AN31" i="16"/>
  <c r="AN32" i="16"/>
  <c r="AN33" i="16"/>
  <c r="AN34" i="16"/>
  <c r="AN35" i="16"/>
  <c r="AN36" i="16"/>
  <c r="AN38" i="16"/>
  <c r="AN39" i="16"/>
  <c r="AN40" i="16"/>
  <c r="AN41" i="16"/>
  <c r="AM32" i="16"/>
  <c r="AM33" i="16"/>
  <c r="AM34" i="16"/>
  <c r="AM35" i="16"/>
  <c r="AM36" i="16"/>
  <c r="AM37" i="16"/>
  <c r="AM38" i="16"/>
  <c r="AM39" i="16"/>
  <c r="AM40" i="16"/>
  <c r="AM41" i="16"/>
  <c r="AM31" i="16"/>
  <c r="AM30" i="16"/>
  <c r="C47" i="16"/>
  <c r="C48" i="16" s="1"/>
  <c r="C49" i="16" s="1"/>
  <c r="C43" i="16"/>
  <c r="C44" i="16" s="1"/>
  <c r="C45" i="16" s="1"/>
  <c r="C38" i="16"/>
  <c r="C51" i="16"/>
  <c r="C52" i="16" s="1"/>
  <c r="C53" i="16" s="1"/>
  <c r="C30" i="16"/>
  <c r="C31" i="16" s="1"/>
  <c r="C32" i="16" s="1"/>
  <c r="C33" i="16" s="1"/>
  <c r="C34" i="16"/>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s="1"/>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s="1"/>
  <c r="EM4" i="20"/>
  <c r="AZ39" i="16"/>
  <c r="AZ40" i="16" s="1"/>
  <c r="AZ41" i="16" s="1"/>
  <c r="AY39" i="16"/>
  <c r="AY40" i="16" s="1"/>
  <c r="AY41" i="16" s="1"/>
  <c r="AZ35" i="16"/>
  <c r="AZ36" i="16" s="1"/>
  <c r="AZ37" i="16" s="1"/>
  <c r="AY35" i="16"/>
  <c r="AY36" i="16" s="1"/>
  <c r="AY37" i="16" s="1"/>
  <c r="AY31" i="16"/>
  <c r="AY32" i="16" s="1"/>
  <c r="AY33" i="16" s="1"/>
  <c r="AZ26" i="16"/>
  <c r="AZ27" i="16" s="1"/>
  <c r="AZ28" i="16" s="1"/>
  <c r="AZ29" i="16" s="1"/>
  <c r="AZ22" i="16"/>
  <c r="AZ23" i="16" s="1"/>
  <c r="AZ24" i="16" s="1"/>
  <c r="AZ25" i="16" s="1"/>
  <c r="AZ18" i="16"/>
  <c r="AZ19" i="16" s="1"/>
  <c r="AZ20" i="16" s="1"/>
  <c r="AZ21" i="16" s="1"/>
  <c r="AY26" i="16"/>
  <c r="AY22" i="16"/>
  <c r="AY18" i="16"/>
  <c r="AY19" i="16" s="1"/>
  <c r="AY20" i="16" s="1"/>
  <c r="AY21" i="16" s="1"/>
  <c r="AX39" i="16"/>
  <c r="AX40" i="16" s="1"/>
  <c r="AX41" i="16" s="1"/>
  <c r="AW39" i="16"/>
  <c r="AW40" i="16" s="1"/>
  <c r="AW41" i="16" s="1"/>
  <c r="AV39" i="16"/>
  <c r="AV40" i="16" s="1"/>
  <c r="AV41" i="16" s="1"/>
  <c r="AT39" i="16"/>
  <c r="AT40" i="16" s="1"/>
  <c r="AT41" i="16" s="1"/>
  <c r="AX35" i="16"/>
  <c r="AX36" i="16" s="1"/>
  <c r="AX37" i="16" s="1"/>
  <c r="AW35" i="16"/>
  <c r="AW36" i="16" s="1"/>
  <c r="AW37" i="16" s="1"/>
  <c r="AV35" i="16"/>
  <c r="AV36" i="16" s="1"/>
  <c r="AV37" i="16" s="1"/>
  <c r="AU35" i="16"/>
  <c r="AU36" i="16" s="1"/>
  <c r="AU37" i="16" s="1"/>
  <c r="AX31" i="16"/>
  <c r="AX32" i="16" s="1"/>
  <c r="AX33" i="16" s="1"/>
  <c r="AW31" i="16"/>
  <c r="AW32" i="16" s="1"/>
  <c r="AW33" i="16" s="1"/>
  <c r="AV31" i="16"/>
  <c r="AV32" i="16" s="1"/>
  <c r="AV33" i="16" s="1"/>
  <c r="AS31" i="16"/>
  <c r="AS32" i="16" s="1"/>
  <c r="AS33" i="16" s="1"/>
  <c r="AS39" i="16"/>
  <c r="AS40" i="16" s="1"/>
  <c r="AS41" i="16" s="1"/>
  <c r="AS26" i="16"/>
  <c r="AS22" i="16"/>
  <c r="AS23" i="16" s="1"/>
  <c r="AS24" i="16" s="1"/>
  <c r="AS25" i="16" s="1"/>
  <c r="AU18" i="16"/>
  <c r="AU19" i="16" s="1"/>
  <c r="AU20" i="16" s="1"/>
  <c r="AU21" i="16" s="1"/>
  <c r="AT18" i="16"/>
  <c r="AS18" i="16"/>
  <c r="AN29" i="16"/>
  <c r="AN28" i="16"/>
  <c r="AN27" i="16"/>
  <c r="AN26" i="16"/>
  <c r="AN25" i="16"/>
  <c r="AN24" i="16"/>
  <c r="AN23" i="16"/>
  <c r="AN22" i="16"/>
  <c r="AN21" i="16"/>
  <c r="AN20" i="16"/>
  <c r="AN19" i="16"/>
  <c r="AN18" i="16"/>
  <c r="AL26" i="16"/>
  <c r="AL22" i="16"/>
  <c r="AL18" i="16"/>
  <c r="AK26" i="16"/>
  <c r="AK22" i="16"/>
  <c r="AK18" i="16"/>
  <c r="AJ26" i="16"/>
  <c r="AJ22" i="16"/>
  <c r="AJ18" i="16"/>
  <c r="AI26" i="16"/>
  <c r="AI22" i="16"/>
  <c r="AI18" i="16"/>
  <c r="AH26" i="16"/>
  <c r="AH22" i="16"/>
  <c r="AH18" i="16"/>
  <c r="AF35" i="16"/>
  <c r="AF36" i="16" s="1"/>
  <c r="AF37" i="16" s="1"/>
  <c r="AF31" i="16"/>
  <c r="AF32" i="16" s="1"/>
  <c r="AF33" i="16" s="1"/>
  <c r="AF26" i="16"/>
  <c r="AF22" i="16"/>
  <c r="AF18" i="16"/>
  <c r="AE39" i="16"/>
  <c r="AE40" i="16" s="1"/>
  <c r="AE41" i="16" s="1"/>
  <c r="AE26" i="16"/>
  <c r="AE22" i="16"/>
  <c r="AE18" i="16"/>
  <c r="AD39" i="16"/>
  <c r="AD40" i="16" s="1"/>
  <c r="AD41" i="16" s="1"/>
  <c r="AD35" i="16"/>
  <c r="AD36" i="16" s="1"/>
  <c r="AD37" i="16" s="1"/>
  <c r="AD18" i="16"/>
  <c r="AC35" i="16"/>
  <c r="AC36" i="16" s="1"/>
  <c r="AC37" i="16" s="1"/>
  <c r="AC26" i="16"/>
  <c r="AC22" i="16"/>
  <c r="AC18" i="16"/>
  <c r="AB39" i="16"/>
  <c r="AB40" i="16" s="1"/>
  <c r="AB41" i="16" s="1"/>
  <c r="AB35" i="16"/>
  <c r="AB36" i="16" s="1"/>
  <c r="AB37" i="16" s="1"/>
  <c r="AB26" i="16"/>
  <c r="AB22" i="16"/>
  <c r="AB18" i="16"/>
  <c r="AA39" i="16"/>
  <c r="AA40" i="16" s="1"/>
  <c r="AA41" i="16" s="1"/>
  <c r="AA26" i="16"/>
  <c r="AA22" i="16"/>
  <c r="AA18" i="16"/>
  <c r="Z35" i="16"/>
  <c r="Z36" i="16" s="1"/>
  <c r="Z37" i="16" s="1"/>
  <c r="Z22" i="16"/>
  <c r="Z18" i="16"/>
  <c r="Y39" i="16"/>
  <c r="Y40" i="16" s="1"/>
  <c r="Y41" i="16" s="1"/>
  <c r="Y35" i="16"/>
  <c r="Y36" i="16" s="1"/>
  <c r="Y37" i="16" s="1"/>
  <c r="Y26" i="16"/>
  <c r="Y22" i="16"/>
  <c r="Y18" i="16"/>
  <c r="X38" i="16"/>
  <c r="X39" i="16" s="1"/>
  <c r="X40" i="16" s="1"/>
  <c r="X41" i="16" s="1"/>
  <c r="X18" i="16"/>
  <c r="X6" i="16"/>
  <c r="AF39" i="16"/>
  <c r="AF40" i="16" s="1"/>
  <c r="AF41" i="16" s="1"/>
  <c r="AC39" i="16"/>
  <c r="AC40" i="16" s="1"/>
  <c r="AC41" i="16" s="1"/>
  <c r="AE35" i="16"/>
  <c r="AE36" i="16" s="1"/>
  <c r="AE37" i="16" s="1"/>
  <c r="AD31" i="16"/>
  <c r="AD32" i="16" s="1"/>
  <c r="AD33" i="16" s="1"/>
  <c r="C39" i="16"/>
  <c r="C40" i="16" s="1"/>
  <c r="C41" i="16" s="1"/>
  <c r="C35" i="16"/>
  <c r="C36" i="16" s="1"/>
  <c r="C37" i="16" s="1"/>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s="1"/>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s="1"/>
  <c r="CM4" i="20"/>
  <c r="AZ6" i="16"/>
  <c r="AY27" i="16"/>
  <c r="AY28" i="16" s="1"/>
  <c r="AY29" i="16" s="1"/>
  <c r="AY23" i="16"/>
  <c r="AY24" i="16" s="1"/>
  <c r="AY25" i="16" s="1"/>
  <c r="AY6" i="16"/>
  <c r="AX26" i="16"/>
  <c r="AW26" i="16"/>
  <c r="AW27" i="16" s="1"/>
  <c r="AW28" i="16" s="1"/>
  <c r="AW29" i="16" s="1"/>
  <c r="AV26" i="16"/>
  <c r="AU26" i="16"/>
  <c r="AU27" i="16" s="1"/>
  <c r="AU28" i="16" s="1"/>
  <c r="AU29" i="16" s="1"/>
  <c r="AT26" i="16"/>
  <c r="AT27" i="16" s="1"/>
  <c r="AT28" i="16" s="1"/>
  <c r="AT29" i="16" s="1"/>
  <c r="AS27" i="16"/>
  <c r="AS28" i="16" s="1"/>
  <c r="AS29" i="16" s="1"/>
  <c r="AX22" i="16"/>
  <c r="AW22" i="16"/>
  <c r="AW23" i="16" s="1"/>
  <c r="AW24" i="16" s="1"/>
  <c r="AW25" i="16" s="1"/>
  <c r="AV22" i="16"/>
  <c r="AV23" i="16" s="1"/>
  <c r="AV24" i="16" s="1"/>
  <c r="AV25" i="16" s="1"/>
  <c r="AU22" i="16"/>
  <c r="AU23" i="16" s="1"/>
  <c r="AU24" i="16" s="1"/>
  <c r="AU25" i="16" s="1"/>
  <c r="AT22" i="16"/>
  <c r="AT23" i="16" s="1"/>
  <c r="AT24" i="16" s="1"/>
  <c r="AT25" i="16" s="1"/>
  <c r="AX18" i="16"/>
  <c r="AX19" i="16" s="1"/>
  <c r="AX20" i="16" s="1"/>
  <c r="AX21" i="16" s="1"/>
  <c r="AW18" i="16"/>
  <c r="AW19" i="16" s="1"/>
  <c r="AW20" i="16" s="1"/>
  <c r="AW21" i="16" s="1"/>
  <c r="AV18" i="16"/>
  <c r="AV19" i="16" s="1"/>
  <c r="AV20" i="16" s="1"/>
  <c r="AV21" i="16" s="1"/>
  <c r="AT19" i="16"/>
  <c r="AT20" i="16" s="1"/>
  <c r="AT21" i="16" s="1"/>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AS19" i="16"/>
  <c r="AS20" i="16" s="1"/>
  <c r="AS21" i="16" s="1"/>
  <c r="C26" i="16"/>
  <c r="C27" i="16" s="1"/>
  <c r="C28" i="16" s="1"/>
  <c r="C29" i="16" s="1"/>
  <c r="C22" i="16"/>
  <c r="C23" i="16" s="1"/>
  <c r="C24" i="16" s="1"/>
  <c r="C25" i="16" s="1"/>
  <c r="C18" i="16"/>
  <c r="C19" i="16" s="1"/>
  <c r="C14" i="16"/>
  <c r="AN6" i="16"/>
  <c r="AL6" i="16"/>
  <c r="AK6" i="16"/>
  <c r="AJ6" i="16"/>
  <c r="AI23" i="16"/>
  <c r="AI24" i="16" s="1"/>
  <c r="AI25" i="16" s="1"/>
  <c r="AI27" i="16"/>
  <c r="AI28" i="16" s="1"/>
  <c r="AI29" i="16" s="1"/>
  <c r="AI6" i="16"/>
  <c r="AH6" i="16"/>
  <c r="AC6" i="16"/>
  <c r="X62" i="16" l="1"/>
  <c r="X63" i="16" s="1"/>
  <c r="X64" i="16" s="1"/>
  <c r="X65" i="16" s="1"/>
  <c r="X55" i="16"/>
  <c r="X56" i="16" s="1"/>
  <c r="X57" i="16" s="1"/>
  <c r="EM20" i="20"/>
  <c r="CM20" i="20"/>
  <c r="Z33" i="16"/>
  <c r="W34" i="16"/>
  <c r="W35" i="16" s="1"/>
  <c r="W36" i="16" s="1"/>
  <c r="W37" i="16" s="1"/>
  <c r="W38" i="16"/>
  <c r="W39" i="16" s="1"/>
  <c r="W40" i="16" s="1"/>
  <c r="W41" i="16" s="1"/>
  <c r="AV27" i="16"/>
  <c r="AV28" i="16" s="1"/>
  <c r="AV29" i="16" s="1"/>
  <c r="D19" i="16"/>
  <c r="C20" i="16"/>
  <c r="C21" i="16" l="1"/>
  <c r="D21" i="16" s="1"/>
  <c r="D20" i="16"/>
  <c r="AT118" i="1" l="1"/>
  <c r="AT67" i="1"/>
  <c r="AT119" i="1"/>
  <c r="AM29" i="16" l="1"/>
  <c r="AM28" i="16"/>
  <c r="AM27" i="16"/>
  <c r="AM26" i="16"/>
  <c r="AM25" i="16"/>
  <c r="AM24" i="16"/>
  <c r="AM23" i="16"/>
  <c r="AM22" i="16"/>
  <c r="AM21" i="16"/>
  <c r="AM20" i="16"/>
  <c r="AM19" i="16"/>
  <c r="AM18" i="16"/>
  <c r="AB6" i="16"/>
  <c r="AA19" i="16"/>
  <c r="Z26" i="16"/>
  <c r="Y19" i="16"/>
  <c r="Y20" i="16" s="1"/>
  <c r="Y21" i="16" s="1"/>
  <c r="Z14" i="16"/>
  <c r="Y27" i="16"/>
  <c r="Y28" i="16" s="1"/>
  <c r="Y29" i="16" s="1"/>
  <c r="Y23" i="16"/>
  <c r="Y24" i="16" s="1"/>
  <c r="Y25" i="16" s="1"/>
  <c r="X26" i="16"/>
  <c r="X22" i="16"/>
  <c r="W18" i="16"/>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s="1"/>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s="1"/>
  <c r="AM4" i="20"/>
  <c r="AM20" i="20" l="1"/>
  <c r="Y66" i="17" l="1"/>
  <c r="Y67" i="17"/>
  <c r="Y68" i="17"/>
  <c r="Y69" i="17"/>
  <c r="Y70" i="17"/>
  <c r="Y71" i="17"/>
  <c r="Y72" i="17"/>
  <c r="Y73" i="17"/>
  <c r="Y74" i="17"/>
  <c r="Y75" i="17"/>
  <c r="Y76" i="17"/>
  <c r="Y77" i="17"/>
  <c r="Y78" i="17"/>
  <c r="AS14" i="17" l="1"/>
  <c r="AS10" i="17"/>
  <c r="AS6" i="17"/>
  <c r="AX14" i="16"/>
  <c r="AX15" i="16" s="1"/>
  <c r="AX16" i="16" s="1"/>
  <c r="AX17" i="16" s="1"/>
  <c r="AW14" i="16"/>
  <c r="AW15" i="16" s="1"/>
  <c r="AW16" i="16" s="1"/>
  <c r="AW17" i="16" s="1"/>
  <c r="AV14" i="16"/>
  <c r="AV15" i="16" s="1"/>
  <c r="AV16" i="16" s="1"/>
  <c r="AV17" i="16" s="1"/>
  <c r="AU14" i="16"/>
  <c r="AU15" i="16" s="1"/>
  <c r="AU16" i="16" s="1"/>
  <c r="AU17" i="16" s="1"/>
  <c r="AT14" i="16"/>
  <c r="AT15" i="16" s="1"/>
  <c r="AT16" i="16" s="1"/>
  <c r="AT17" i="16" s="1"/>
  <c r="AS14" i="16"/>
  <c r="AS15" i="16" s="1"/>
  <c r="AS16" i="16" s="1"/>
  <c r="AS17" i="16" s="1"/>
  <c r="AW6" i="16"/>
  <c r="AW7" i="16" s="1"/>
  <c r="AW8" i="16" s="1"/>
  <c r="AW9" i="16" s="1"/>
  <c r="AV6" i="16"/>
  <c r="AV7" i="16" s="1"/>
  <c r="AV8" i="16" s="1"/>
  <c r="AV9" i="16" s="1"/>
  <c r="AX10" i="16"/>
  <c r="AW10" i="16"/>
  <c r="AW11" i="16" s="1"/>
  <c r="AW12" i="16" s="1"/>
  <c r="AW13" i="16" s="1"/>
  <c r="AV10" i="16"/>
  <c r="AV11" i="16" s="1"/>
  <c r="AV12" i="16" s="1"/>
  <c r="AV13" i="16" s="1"/>
  <c r="AU10" i="16"/>
  <c r="AU11" i="16" s="1"/>
  <c r="AU12" i="16" s="1"/>
  <c r="AU13" i="16" s="1"/>
  <c r="AT10" i="16"/>
  <c r="AT11" i="16" s="1"/>
  <c r="AT12" i="16" s="1"/>
  <c r="AT13" i="16" s="1"/>
  <c r="AS10" i="16"/>
  <c r="AS11" i="16" s="1"/>
  <c r="AS12" i="16" s="1"/>
  <c r="AS13" i="16" s="1"/>
  <c r="AS6" i="16"/>
  <c r="AS7" i="16" s="1"/>
  <c r="AS8" i="16" s="1"/>
  <c r="AS9" i="16" s="1"/>
  <c r="AX6" i="16"/>
  <c r="AX7" i="16" s="1"/>
  <c r="AX8" i="16" s="1"/>
  <c r="AX9" i="16" s="1"/>
  <c r="AU6" i="16"/>
  <c r="AU7" i="16" s="1"/>
  <c r="AU8" i="16" s="1"/>
  <c r="AU9" i="16" s="1"/>
  <c r="AT6" i="16"/>
  <c r="AT7" i="16" s="1"/>
  <c r="AT8" i="16" s="1"/>
  <c r="AT9" i="16" s="1"/>
  <c r="AZ7" i="16"/>
  <c r="AZ8" i="16" s="1"/>
  <c r="AZ14" i="16"/>
  <c r="AZ15" i="16" s="1"/>
  <c r="AZ10" i="16"/>
  <c r="AZ11" i="16" s="1"/>
  <c r="AY14" i="16"/>
  <c r="AY15" i="16" s="1"/>
  <c r="AY16" i="16" s="1"/>
  <c r="AY17" i="16" s="1"/>
  <c r="AY10" i="16"/>
  <c r="AY11" i="16" s="1"/>
  <c r="AY12" i="16" s="1"/>
  <c r="AY13" i="16" s="1"/>
  <c r="AY7" i="16"/>
  <c r="AY8" i="16" s="1"/>
  <c r="AY9" i="16" s="1"/>
  <c r="Z6" i="16"/>
  <c r="AX11" i="16"/>
  <c r="AX12" i="16" s="1"/>
  <c r="AX13" i="16" s="1"/>
  <c r="AX55" i="16"/>
  <c r="AX56" i="16" s="1"/>
  <c r="AX57" i="16" s="1"/>
  <c r="AN17" i="16"/>
  <c r="AN16" i="16"/>
  <c r="AN15" i="16"/>
  <c r="AN14" i="16"/>
  <c r="AN13" i="16"/>
  <c r="AN12" i="16"/>
  <c r="AN11" i="16"/>
  <c r="AN10" i="16"/>
  <c r="AL14" i="16"/>
  <c r="AL10" i="16"/>
  <c r="AJ14" i="16"/>
  <c r="AJ10" i="16"/>
  <c r="AK14" i="16"/>
  <c r="AK10" i="16"/>
  <c r="AI14" i="16"/>
  <c r="AI15" i="16" s="1"/>
  <c r="AI16" i="16" s="1"/>
  <c r="AI17" i="16" s="1"/>
  <c r="AI10" i="16"/>
  <c r="AI11" i="16" s="1"/>
  <c r="AI12" i="16" s="1"/>
  <c r="AI13" i="16" s="1"/>
  <c r="AH14" i="16"/>
  <c r="AH10" i="16"/>
  <c r="AF14" i="16"/>
  <c r="AF10" i="16"/>
  <c r="AF6" i="16"/>
  <c r="AE14" i="16"/>
  <c r="AE10" i="16"/>
  <c r="AE6" i="16"/>
  <c r="AD14" i="16"/>
  <c r="AD10" i="16"/>
  <c r="AD6" i="16"/>
  <c r="AC14" i="16"/>
  <c r="AC10" i="16"/>
  <c r="AB14" i="16"/>
  <c r="AB10" i="16"/>
  <c r="AA14" i="16"/>
  <c r="AA10" i="16"/>
  <c r="AA6" i="16"/>
  <c r="Z10" i="16"/>
  <c r="Y14" i="16"/>
  <c r="Y15" i="16" s="1"/>
  <c r="Y16" i="16" s="1"/>
  <c r="Y17" i="16" s="1"/>
  <c r="Y10" i="16"/>
  <c r="Y11" i="16" s="1"/>
  <c r="Y12" i="16" s="1"/>
  <c r="Y13" i="16" s="1"/>
  <c r="Y6" i="16"/>
  <c r="Y7" i="16" s="1"/>
  <c r="Y8" i="16" s="1"/>
  <c r="Y9" i="16" s="1"/>
  <c r="X14" i="16"/>
  <c r="X10" i="16"/>
  <c r="W14" i="16"/>
  <c r="W10" i="16"/>
  <c r="W6" i="16"/>
  <c r="V14" i="16"/>
  <c r="V10" i="16"/>
  <c r="V6" i="16"/>
  <c r="V18" i="16" s="1"/>
  <c r="AM17" i="16"/>
  <c r="AM16" i="16"/>
  <c r="AM15" i="16"/>
  <c r="AM14" i="16"/>
  <c r="AM13" i="16"/>
  <c r="AM12" i="16"/>
  <c r="AM11" i="16"/>
  <c r="AM10" i="16"/>
  <c r="AM6" i="16"/>
  <c r="AQ6" i="16"/>
  <c r="AP6" i="16"/>
  <c r="AG6" i="16"/>
  <c r="U6" i="16"/>
  <c r="U18" i="16" s="1"/>
  <c r="AM9" i="16"/>
  <c r="AM8" i="16"/>
  <c r="AM7" i="16"/>
  <c r="C10" i="16"/>
  <c r="C6" i="16"/>
  <c r="AT121" i="1"/>
  <c r="AT85" i="1"/>
  <c r="AP85" i="1"/>
  <c r="AO85" i="1"/>
  <c r="AN85" i="1"/>
  <c r="AT81" i="1"/>
  <c r="AM67" i="1"/>
  <c r="AT160" i="1"/>
  <c r="AT159" i="1"/>
  <c r="AT157" i="1"/>
  <c r="AT156" i="1"/>
  <c r="AT158" i="1"/>
  <c r="AS158" i="1"/>
  <c r="AS155" i="1"/>
  <c r="AT155" i="1" s="1"/>
  <c r="AS154" i="1"/>
  <c r="AT154" i="1" s="1"/>
  <c r="AT153" i="1"/>
  <c r="AS117" i="1"/>
  <c r="AS118" i="1"/>
  <c r="AS119" i="1"/>
  <c r="AS120" i="1"/>
  <c r="AS123" i="1"/>
  <c r="AS122" i="1"/>
  <c r="AS121" i="1"/>
  <c r="AZ16" i="16" l="1"/>
  <c r="AZ17" i="16" s="1"/>
  <c r="AZ12" i="16"/>
  <c r="AZ9" i="16"/>
  <c r="AZ13" i="16" l="1"/>
  <c r="AT125" i="1" l="1"/>
  <c r="AT124" i="1"/>
  <c r="AT122" i="1"/>
  <c r="AT120" i="1"/>
  <c r="AT117" i="1"/>
  <c r="AT109" i="1"/>
  <c r="AT100" i="1"/>
  <c r="AT88" i="1"/>
  <c r="AT99" i="1"/>
  <c r="AT98" i="1"/>
  <c r="AT97" i="1"/>
  <c r="AT96" i="1"/>
  <c r="AT94" i="1"/>
  <c r="AM90" i="1"/>
  <c r="AT92" i="1"/>
  <c r="AT93" i="1"/>
  <c r="AT90" i="1"/>
  <c r="AT86" i="1"/>
  <c r="AT84" i="1"/>
  <c r="AM84" i="1"/>
  <c r="AN84" i="1"/>
  <c r="AM94" i="1" l="1"/>
  <c r="AM81" i="1" l="1"/>
  <c r="AM78" i="1"/>
  <c r="AM73" i="1"/>
  <c r="AS78" i="1"/>
  <c r="AT78" i="1" s="1"/>
  <c r="AS73" i="1"/>
  <c r="AT73" i="1" s="1"/>
  <c r="AT72" i="1"/>
  <c r="AM72" i="1"/>
  <c r="AS67" i="1"/>
  <c r="AT68" i="1" s="1"/>
  <c r="AS65" i="1"/>
  <c r="AT65" i="1" s="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s="1"/>
  <c r="AS100" i="1"/>
  <c r="AS93" i="1"/>
  <c r="AS92" i="1"/>
  <c r="AS91" i="1"/>
  <c r="A78" i="16" l="1"/>
  <c r="G6" i="17" l="1"/>
  <c r="W46" i="16"/>
  <c r="W50" i="16" l="1"/>
  <c r="AD63" i="16"/>
  <c r="AD64" i="16" s="1"/>
  <c r="AD65" i="16" s="1"/>
  <c r="AD55" i="16"/>
  <c r="AD56" i="16" s="1"/>
  <c r="AD57" i="16" s="1"/>
  <c r="AD51" i="16"/>
  <c r="AD52" i="16" s="1"/>
  <c r="AD53" i="16" s="1"/>
  <c r="AC59" i="16"/>
  <c r="AC60" i="16" s="1"/>
  <c r="AC61" i="16" s="1"/>
  <c r="AB63" i="16"/>
  <c r="AB64" i="16" s="1"/>
  <c r="AB65" i="16" s="1"/>
  <c r="AB59" i="16"/>
  <c r="AB60" i="16" s="1"/>
  <c r="AB61" i="16" s="1"/>
  <c r="AB55" i="16"/>
  <c r="AB56" i="16" s="1"/>
  <c r="AB57" i="16" s="1"/>
  <c r="AB51" i="16"/>
  <c r="AB52" i="16" s="1"/>
  <c r="AB53" i="16" s="1"/>
  <c r="H65" i="16"/>
  <c r="H65" i="17" s="1"/>
  <c r="H64" i="16"/>
  <c r="H64" i="17" s="1"/>
  <c r="H63" i="16"/>
  <c r="H63" i="17" s="1"/>
  <c r="H61" i="16"/>
  <c r="H61" i="17" s="1"/>
  <c r="H60" i="16"/>
  <c r="H60" i="17" s="1"/>
  <c r="AM60" i="17" s="1"/>
  <c r="H59" i="16"/>
  <c r="H59" i="17" s="1"/>
  <c r="AM59" i="17" s="1"/>
  <c r="H56" i="16"/>
  <c r="H56" i="17" s="1"/>
  <c r="AM56" i="17" s="1"/>
  <c r="H55" i="16"/>
  <c r="H55" i="17" s="1"/>
  <c r="AM55" i="17" s="1"/>
  <c r="H53" i="16"/>
  <c r="H53" i="17" s="1"/>
  <c r="AM53" i="17" s="1"/>
  <c r="H52" i="16"/>
  <c r="H52" i="17" s="1"/>
  <c r="H51" i="16"/>
  <c r="H51" i="17" s="1"/>
  <c r="AM51" i="17" s="1"/>
  <c r="H49" i="16"/>
  <c r="H49" i="17" s="1"/>
  <c r="H48" i="16"/>
  <c r="H48" i="17" s="1"/>
  <c r="AM48" i="17" s="1"/>
  <c r="H44" i="16"/>
  <c r="H44" i="17" s="1"/>
  <c r="H43" i="16"/>
  <c r="H43" i="17" s="1"/>
  <c r="AM43" i="17" s="1"/>
  <c r="H42" i="16"/>
  <c r="H41" i="16"/>
  <c r="H40" i="16"/>
  <c r="H39" i="16"/>
  <c r="AI47" i="16"/>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Z66" i="17"/>
  <c r="AA66" i="17"/>
  <c r="AB66" i="17"/>
  <c r="AC66" i="17"/>
  <c r="AD66" i="17"/>
  <c r="AE66" i="17"/>
  <c r="AF66" i="17"/>
  <c r="AH66" i="17"/>
  <c r="AI66" i="17"/>
  <c r="AJ66" i="17"/>
  <c r="AK66" i="17"/>
  <c r="AL66" i="17"/>
  <c r="AM66" i="17"/>
  <c r="AN66" i="17"/>
  <c r="AO66" i="17"/>
  <c r="AR66" i="17"/>
  <c r="R67" i="17"/>
  <c r="S67" i="17"/>
  <c r="T67" i="17"/>
  <c r="U67" i="17"/>
  <c r="V67" i="17"/>
  <c r="W67" i="17"/>
  <c r="X67" i="17"/>
  <c r="Z67" i="17"/>
  <c r="AA67" i="17"/>
  <c r="AB67" i="17"/>
  <c r="AC67" i="17"/>
  <c r="AD67" i="17"/>
  <c r="AE67" i="17"/>
  <c r="AF67" i="17"/>
  <c r="AH67" i="17"/>
  <c r="AI67" i="17"/>
  <c r="AJ67" i="17"/>
  <c r="AK67" i="17"/>
  <c r="AL67" i="17"/>
  <c r="AM67" i="17"/>
  <c r="AN67" i="17"/>
  <c r="AO67" i="17"/>
  <c r="AR67" i="17"/>
  <c r="R68" i="17"/>
  <c r="S68" i="17"/>
  <c r="T68" i="17"/>
  <c r="U68" i="17"/>
  <c r="V68" i="17"/>
  <c r="W68" i="17"/>
  <c r="X68" i="17"/>
  <c r="Z68" i="17"/>
  <c r="AA68" i="17"/>
  <c r="AB68" i="17"/>
  <c r="AC68" i="17"/>
  <c r="AD68" i="17"/>
  <c r="AE68" i="17"/>
  <c r="AF68" i="17"/>
  <c r="AH68" i="17"/>
  <c r="AI68" i="17"/>
  <c r="AJ68" i="17"/>
  <c r="AK68" i="17"/>
  <c r="AL68" i="17"/>
  <c r="AM68" i="17"/>
  <c r="AN68" i="17"/>
  <c r="AO68" i="17"/>
  <c r="AR68" i="17"/>
  <c r="R69" i="17"/>
  <c r="S69" i="17"/>
  <c r="T69" i="17"/>
  <c r="U69" i="17"/>
  <c r="V69" i="17"/>
  <c r="W69" i="17"/>
  <c r="X69" i="17"/>
  <c r="Z69" i="17"/>
  <c r="AA69" i="17"/>
  <c r="AB69" i="17"/>
  <c r="AC69" i="17"/>
  <c r="AD69" i="17"/>
  <c r="AE69" i="17"/>
  <c r="AF69" i="17"/>
  <c r="AH69" i="17"/>
  <c r="AI69" i="17"/>
  <c r="AJ69" i="17"/>
  <c r="AK69" i="17"/>
  <c r="AL69" i="17"/>
  <c r="AM69" i="17"/>
  <c r="AN69" i="17"/>
  <c r="AO69" i="17"/>
  <c r="AR69" i="17"/>
  <c r="R70" i="17"/>
  <c r="S70" i="17"/>
  <c r="T70" i="17"/>
  <c r="U70" i="17"/>
  <c r="V70" i="17"/>
  <c r="W70" i="17"/>
  <c r="X70" i="17"/>
  <c r="Z70" i="17"/>
  <c r="AA70" i="17"/>
  <c r="AB70" i="17"/>
  <c r="AC70" i="17"/>
  <c r="AD70" i="17"/>
  <c r="AE70" i="17"/>
  <c r="AF70" i="17"/>
  <c r="AH70" i="17"/>
  <c r="AI70" i="17"/>
  <c r="AJ70" i="17"/>
  <c r="AK70" i="17"/>
  <c r="AL70" i="17"/>
  <c r="AM70" i="17"/>
  <c r="AN70" i="17"/>
  <c r="AO70" i="17"/>
  <c r="AR70" i="17"/>
  <c r="R71" i="17"/>
  <c r="S71" i="17"/>
  <c r="T71" i="17"/>
  <c r="U71" i="17"/>
  <c r="V71" i="17"/>
  <c r="W71" i="17"/>
  <c r="X71" i="17"/>
  <c r="Z71" i="17"/>
  <c r="AA71" i="17"/>
  <c r="AB71" i="17"/>
  <c r="AC71" i="17"/>
  <c r="AD71" i="17"/>
  <c r="AE71" i="17"/>
  <c r="AF71" i="17"/>
  <c r="AH71" i="17"/>
  <c r="AI71" i="17"/>
  <c r="AJ71" i="17"/>
  <c r="AK71" i="17"/>
  <c r="AL71" i="17"/>
  <c r="AM71" i="17"/>
  <c r="AN71" i="17"/>
  <c r="AO71" i="17"/>
  <c r="AR71" i="17"/>
  <c r="R72" i="17"/>
  <c r="S72" i="17"/>
  <c r="T72" i="17"/>
  <c r="U72" i="17"/>
  <c r="V72" i="17"/>
  <c r="W72" i="17"/>
  <c r="X72" i="17"/>
  <c r="Z72" i="17"/>
  <c r="AA72" i="17"/>
  <c r="AB72" i="17"/>
  <c r="AC72" i="17"/>
  <c r="AD72" i="17"/>
  <c r="AE72" i="17"/>
  <c r="AF72" i="17"/>
  <c r="AH72" i="17"/>
  <c r="AI72" i="17"/>
  <c r="AJ72" i="17"/>
  <c r="AK72" i="17"/>
  <c r="AL72" i="17"/>
  <c r="AM72" i="17"/>
  <c r="AN72" i="17"/>
  <c r="AO72" i="17"/>
  <c r="AR72" i="17"/>
  <c r="R73" i="17"/>
  <c r="S73" i="17"/>
  <c r="T73" i="17"/>
  <c r="U73" i="17"/>
  <c r="V73" i="17"/>
  <c r="W73" i="17"/>
  <c r="X73" i="17"/>
  <c r="Z73" i="17"/>
  <c r="AA73" i="17"/>
  <c r="AB73" i="17"/>
  <c r="AC73" i="17"/>
  <c r="AD73" i="17"/>
  <c r="AE73" i="17"/>
  <c r="AF73" i="17"/>
  <c r="AH73" i="17"/>
  <c r="AI73" i="17"/>
  <c r="AJ73" i="17"/>
  <c r="AK73" i="17"/>
  <c r="AL73" i="17"/>
  <c r="AM73" i="17"/>
  <c r="AN73" i="17"/>
  <c r="AO73" i="17"/>
  <c r="AR73" i="17"/>
  <c r="R74" i="17"/>
  <c r="S74" i="17"/>
  <c r="T74" i="17"/>
  <c r="U74" i="17"/>
  <c r="V74" i="17"/>
  <c r="W74" i="17"/>
  <c r="X74" i="17"/>
  <c r="Z74" i="17"/>
  <c r="AA74" i="17"/>
  <c r="AB74" i="17"/>
  <c r="AC74" i="17"/>
  <c r="AD74" i="17"/>
  <c r="AE74" i="17"/>
  <c r="AF74" i="17"/>
  <c r="AH74" i="17"/>
  <c r="AI74" i="17"/>
  <c r="AJ74" i="17"/>
  <c r="AK74" i="17"/>
  <c r="AL74" i="17"/>
  <c r="AM74" i="17"/>
  <c r="AN74" i="17"/>
  <c r="AO74" i="17"/>
  <c r="AR74" i="17"/>
  <c r="R75" i="17"/>
  <c r="S75" i="17"/>
  <c r="T75" i="17"/>
  <c r="U75" i="17"/>
  <c r="V75" i="17"/>
  <c r="W75" i="17"/>
  <c r="X75" i="17"/>
  <c r="Z75" i="17"/>
  <c r="AA75" i="17"/>
  <c r="AB75" i="17"/>
  <c r="AC75" i="17"/>
  <c r="AD75" i="17"/>
  <c r="AE75" i="17"/>
  <c r="AF75" i="17"/>
  <c r="AH75" i="17"/>
  <c r="AI75" i="17"/>
  <c r="AJ75" i="17"/>
  <c r="AK75" i="17"/>
  <c r="AL75" i="17"/>
  <c r="AM75" i="17"/>
  <c r="AN75" i="17"/>
  <c r="AO75" i="17"/>
  <c r="AR75" i="17"/>
  <c r="R76" i="17"/>
  <c r="S76" i="17"/>
  <c r="T76" i="17"/>
  <c r="U76" i="17"/>
  <c r="V76" i="17"/>
  <c r="W76" i="17"/>
  <c r="X76" i="17"/>
  <c r="Z76" i="17"/>
  <c r="AA76" i="17"/>
  <c r="AB76" i="17"/>
  <c r="AC76" i="17"/>
  <c r="AD76" i="17"/>
  <c r="AE76" i="17"/>
  <c r="AF76" i="17"/>
  <c r="AH76" i="17"/>
  <c r="AI76" i="17"/>
  <c r="AJ76" i="17"/>
  <c r="AK76" i="17"/>
  <c r="AL76" i="17"/>
  <c r="AM76" i="17"/>
  <c r="AN76" i="17"/>
  <c r="AO76" i="17"/>
  <c r="AR76" i="17"/>
  <c r="R77" i="17"/>
  <c r="S77" i="17"/>
  <c r="T77" i="17"/>
  <c r="U77" i="17"/>
  <c r="V77" i="17"/>
  <c r="W77" i="17"/>
  <c r="X77" i="17"/>
  <c r="Z77" i="17"/>
  <c r="AA77" i="17"/>
  <c r="AB77" i="17"/>
  <c r="AC77" i="17"/>
  <c r="AD77" i="17"/>
  <c r="AE77" i="17"/>
  <c r="AF77" i="17"/>
  <c r="AH77" i="17"/>
  <c r="AI77" i="17"/>
  <c r="AJ77" i="17"/>
  <c r="AK77" i="17"/>
  <c r="AL77" i="17"/>
  <c r="AM77" i="17"/>
  <c r="AN77" i="17"/>
  <c r="AO77" i="17"/>
  <c r="AR77" i="17"/>
  <c r="R78" i="17"/>
  <c r="S78" i="17"/>
  <c r="T78" i="17"/>
  <c r="U78" i="17"/>
  <c r="V78" i="17"/>
  <c r="W78" i="17"/>
  <c r="X78" i="17"/>
  <c r="Z78" i="17"/>
  <c r="AA78" i="17"/>
  <c r="AB78" i="17"/>
  <c r="AC78" i="17"/>
  <c r="AD78" i="17"/>
  <c r="AE78" i="17"/>
  <c r="AF78" i="17"/>
  <c r="AH78" i="17"/>
  <c r="AI78" i="17"/>
  <c r="AJ78" i="17"/>
  <c r="AK78" i="17"/>
  <c r="AL78" i="17"/>
  <c r="AM78" i="17"/>
  <c r="AN78" i="17"/>
  <c r="AO78" i="17"/>
  <c r="AR78" i="17"/>
  <c r="H58" i="16"/>
  <c r="H46" i="16"/>
  <c r="H50" i="16"/>
  <c r="H54" i="16"/>
  <c r="H38" i="16"/>
  <c r="AK63" i="16"/>
  <c r="AK64" i="16" s="1"/>
  <c r="AK65" i="16" s="1"/>
  <c r="AJ63" i="16"/>
  <c r="AJ64" i="16" s="1"/>
  <c r="AJ65" i="16" s="1"/>
  <c r="AL59" i="16"/>
  <c r="AL60" i="16" s="1"/>
  <c r="AL61" i="16" s="1"/>
  <c r="AJ59" i="16"/>
  <c r="AJ60" i="16" s="1"/>
  <c r="AJ61" i="16" s="1"/>
  <c r="AI59" i="16"/>
  <c r="AL55" i="16"/>
  <c r="AL56" i="16" s="1"/>
  <c r="AL57" i="16" s="1"/>
  <c r="AK55" i="16"/>
  <c r="AK56" i="16" s="1"/>
  <c r="AK57" i="16" s="1"/>
  <c r="AJ55" i="16"/>
  <c r="AJ56" i="16" s="1"/>
  <c r="AJ57" i="16" s="1"/>
  <c r="AI55" i="16"/>
  <c r="AL51" i="16"/>
  <c r="AL52" i="16" s="1"/>
  <c r="AL53" i="16" s="1"/>
  <c r="AK51" i="16"/>
  <c r="AK52" i="16" s="1"/>
  <c r="AK53" i="16" s="1"/>
  <c r="AJ51" i="16"/>
  <c r="AJ52" i="16" s="1"/>
  <c r="AJ53" i="16" s="1"/>
  <c r="AL47" i="16"/>
  <c r="AL48" i="16" s="1"/>
  <c r="AL49" i="16" s="1"/>
  <c r="AK47" i="16"/>
  <c r="AK48" i="16" s="1"/>
  <c r="AK49" i="16" s="1"/>
  <c r="AJ47" i="16"/>
  <c r="AJ48" i="16" s="1"/>
  <c r="AJ49" i="16" s="1"/>
  <c r="AL43" i="16"/>
  <c r="AL44" i="16" s="1"/>
  <c r="AL45" i="16" s="1"/>
  <c r="AJ43" i="16"/>
  <c r="AJ44" i="16" s="1"/>
  <c r="AJ45" i="16" s="1"/>
  <c r="AK43" i="16"/>
  <c r="AK44" i="16" s="1"/>
  <c r="AK45" i="16" s="1"/>
  <c r="AI43" i="16"/>
  <c r="AJ39" i="16"/>
  <c r="AI39" i="16"/>
  <c r="AH59" i="16"/>
  <c r="AH60" i="16" s="1"/>
  <c r="AH61" i="16" s="1"/>
  <c r="AH55" i="16"/>
  <c r="AH56" i="16" s="1"/>
  <c r="AH57" i="16" s="1"/>
  <c r="AH51" i="16"/>
  <c r="AH52" i="16" s="1"/>
  <c r="AH53" i="16" s="1"/>
  <c r="AH47" i="16"/>
  <c r="AH48" i="16" s="1"/>
  <c r="AH49" i="16" s="1"/>
  <c r="AH43" i="16"/>
  <c r="AH44" i="16" s="1"/>
  <c r="AH45" i="16" s="1"/>
  <c r="AH39" i="16"/>
  <c r="AH40" i="16" s="1"/>
  <c r="AF51" i="16"/>
  <c r="AF52" i="16" s="1"/>
  <c r="AF53" i="16" s="1"/>
  <c r="AF63" i="16"/>
  <c r="AF64" i="16" s="1"/>
  <c r="AF65" i="16" s="1"/>
  <c r="AE63" i="16"/>
  <c r="AE64" i="16" s="1"/>
  <c r="AE65" i="16" s="1"/>
  <c r="AF59" i="16"/>
  <c r="AF60" i="16" s="1"/>
  <c r="AF61" i="16" s="1"/>
  <c r="AE59" i="16"/>
  <c r="AE60" i="16" s="1"/>
  <c r="AE61" i="16" s="1"/>
  <c r="AF55" i="16"/>
  <c r="AF56" i="16" s="1"/>
  <c r="AF57" i="16" s="1"/>
  <c r="AE55" i="16"/>
  <c r="AE56" i="16" s="1"/>
  <c r="AE57" i="16" s="1"/>
  <c r="AE51" i="16"/>
  <c r="AE52" i="16" s="1"/>
  <c r="AE53" i="16" s="1"/>
  <c r="AD59" i="16"/>
  <c r="AD60" i="16" s="1"/>
  <c r="AD61" i="16" s="1"/>
  <c r="AC55" i="16"/>
  <c r="AC56" i="16" s="1"/>
  <c r="AC57" i="16" s="1"/>
  <c r="AC51" i="16"/>
  <c r="AC52" i="16" s="1"/>
  <c r="AC53" i="16" s="1"/>
  <c r="AC63" i="16"/>
  <c r="AC64" i="16" s="1"/>
  <c r="AC65" i="16" s="1"/>
  <c r="AA63" i="16"/>
  <c r="AA64" i="16" s="1"/>
  <c r="AA65" i="16" s="1"/>
  <c r="AA59" i="16"/>
  <c r="AA60" i="16" s="1"/>
  <c r="AA61" i="16" s="1"/>
  <c r="AA55" i="16"/>
  <c r="AA56" i="16" s="1"/>
  <c r="AA57" i="16" s="1"/>
  <c r="AA51" i="16"/>
  <c r="AA52" i="16" s="1"/>
  <c r="AA53" i="16" s="1"/>
  <c r="Z63" i="16"/>
  <c r="Z64" i="16" s="1"/>
  <c r="Z65" i="16" s="1"/>
  <c r="Z59" i="16"/>
  <c r="Z60" i="16" s="1"/>
  <c r="Z61" i="16" s="1"/>
  <c r="Z51" i="16"/>
  <c r="Z52" i="16" s="1"/>
  <c r="Z53" i="16" s="1"/>
  <c r="Z55" i="16"/>
  <c r="Z56" i="16" s="1"/>
  <c r="Z57" i="16" s="1"/>
  <c r="W55" i="16"/>
  <c r="R66" i="16"/>
  <c r="R67" i="16"/>
  <c r="R68" i="16"/>
  <c r="R69" i="16"/>
  <c r="R70" i="16"/>
  <c r="R71" i="16"/>
  <c r="R72" i="16"/>
  <c r="R73" i="16"/>
  <c r="H45" i="16"/>
  <c r="H45" i="17" s="1"/>
  <c r="AM45" i="17" s="1"/>
  <c r="H47" i="16"/>
  <c r="H47" i="17" s="1"/>
  <c r="H57" i="16"/>
  <c r="H57" i="17" s="1"/>
  <c r="C58" i="17"/>
  <c r="D54" i="16"/>
  <c r="D54" i="17" s="1"/>
  <c r="W56" i="16" l="1"/>
  <c r="AL39" i="16"/>
  <c r="J39" i="16"/>
  <c r="J40" i="16"/>
  <c r="J38" i="16"/>
  <c r="J41" i="16"/>
  <c r="H54" i="17"/>
  <c r="AM54" i="17" s="1"/>
  <c r="J55" i="16"/>
  <c r="J55" i="17" s="1"/>
  <c r="J56" i="16"/>
  <c r="J56" i="17" s="1"/>
  <c r="J54" i="16"/>
  <c r="J57" i="16"/>
  <c r="J57" i="17" s="1"/>
  <c r="H50" i="17"/>
  <c r="AO50" i="17" s="1"/>
  <c r="J51" i="16"/>
  <c r="J51" i="17" s="1"/>
  <c r="J52" i="16"/>
  <c r="J53" i="16"/>
  <c r="J50" i="16"/>
  <c r="H46" i="17"/>
  <c r="AO46" i="17" s="1"/>
  <c r="J47" i="16"/>
  <c r="J48" i="16"/>
  <c r="J48" i="17" s="1"/>
  <c r="J46" i="16"/>
  <c r="J49" i="16"/>
  <c r="H62" i="16"/>
  <c r="I63" i="16" s="1"/>
  <c r="I63" i="17" s="1"/>
  <c r="H42" i="17"/>
  <c r="AM42" i="17" s="1"/>
  <c r="J43" i="16"/>
  <c r="J44" i="16"/>
  <c r="J45" i="16"/>
  <c r="J42" i="16"/>
  <c r="J42" i="17" s="1"/>
  <c r="H58" i="17"/>
  <c r="AM58" i="17" s="1"/>
  <c r="J59" i="16"/>
  <c r="J60" i="16"/>
  <c r="J60" i="17" s="1"/>
  <c r="J61" i="16"/>
  <c r="J61" i="17" s="1"/>
  <c r="J58" i="16"/>
  <c r="W58" i="16"/>
  <c r="W62" i="16"/>
  <c r="C54" i="17"/>
  <c r="D63" i="16"/>
  <c r="D63" i="17" s="1"/>
  <c r="C63" i="17"/>
  <c r="D62" i="16"/>
  <c r="D62" i="17" s="1"/>
  <c r="C62" i="17"/>
  <c r="D58" i="16"/>
  <c r="D58" i="17" s="1"/>
  <c r="W43" i="16"/>
  <c r="AO53" i="17"/>
  <c r="AN53" i="17"/>
  <c r="AO57" i="17"/>
  <c r="AM57" i="17"/>
  <c r="AM61" i="17"/>
  <c r="AN61" i="17"/>
  <c r="AN59" i="17"/>
  <c r="AO59" i="17"/>
  <c r="AN55" i="17"/>
  <c r="AO55" i="17"/>
  <c r="AN51" i="17"/>
  <c r="AO51" i="17"/>
  <c r="AO47" i="17"/>
  <c r="AN47" i="17"/>
  <c r="AM47" i="17"/>
  <c r="AO43" i="17"/>
  <c r="AN43" i="17"/>
  <c r="AO45" i="17"/>
  <c r="AN45" i="17"/>
  <c r="AO44" i="17"/>
  <c r="AM44" i="17"/>
  <c r="AN44" i="17"/>
  <c r="AI44" i="16"/>
  <c r="AI48" i="16"/>
  <c r="AI49" i="16" s="1"/>
  <c r="AM49" i="17"/>
  <c r="AO49" i="17"/>
  <c r="AN48" i="17"/>
  <c r="AO48" i="17"/>
  <c r="AO52" i="17"/>
  <c r="AM52" i="17"/>
  <c r="AN52" i="17"/>
  <c r="AI51" i="16"/>
  <c r="AN56" i="17"/>
  <c r="AO56" i="17"/>
  <c r="AI56" i="16"/>
  <c r="AO61" i="17"/>
  <c r="AN60" i="17"/>
  <c r="AO60" i="17"/>
  <c r="AI60" i="16"/>
  <c r="AI61" i="16" s="1"/>
  <c r="AM63" i="17"/>
  <c r="AN63" i="17"/>
  <c r="AO63" i="17"/>
  <c r="AN64" i="17"/>
  <c r="AO64" i="17"/>
  <c r="AM64" i="17"/>
  <c r="AN65" i="17"/>
  <c r="AO65" i="17"/>
  <c r="AM65" i="17"/>
  <c r="AL63" i="16"/>
  <c r="AL64" i="16" s="1"/>
  <c r="AL65" i="16" s="1"/>
  <c r="AK59" i="16"/>
  <c r="AK60" i="16" s="1"/>
  <c r="AK61" i="16" s="1"/>
  <c r="AI63" i="16"/>
  <c r="AH63" i="16"/>
  <c r="AH64" i="16" s="1"/>
  <c r="AH65" i="16" s="1"/>
  <c r="AM50" i="17"/>
  <c r="AN57" i="17"/>
  <c r="AN49" i="17"/>
  <c r="I58" i="16"/>
  <c r="I58" i="17" s="1"/>
  <c r="I59" i="16"/>
  <c r="I60" i="16"/>
  <c r="I60" i="17" s="1"/>
  <c r="I61" i="16"/>
  <c r="I61" i="17" s="1"/>
  <c r="I57" i="16"/>
  <c r="I57" i="17" s="1"/>
  <c r="I56" i="16"/>
  <c r="I56" i="17" s="1"/>
  <c r="I55" i="16"/>
  <c r="I55" i="17" s="1"/>
  <c r="I54" i="16"/>
  <c r="I54" i="17" s="1"/>
  <c r="I51" i="16"/>
  <c r="I51" i="17" s="1"/>
  <c r="I50" i="16"/>
  <c r="I50" i="17" s="1"/>
  <c r="I53" i="16"/>
  <c r="I53" i="17" s="1"/>
  <c r="I52" i="16"/>
  <c r="I52" i="17" s="1"/>
  <c r="I47" i="16"/>
  <c r="I47" i="17" s="1"/>
  <c r="I48" i="16"/>
  <c r="I48" i="17" s="1"/>
  <c r="I46" i="16"/>
  <c r="I46" i="17" s="1"/>
  <c r="I49" i="16"/>
  <c r="I49" i="17" s="1"/>
  <c r="I42" i="16"/>
  <c r="I42" i="17" s="1"/>
  <c r="I44" i="16"/>
  <c r="I44" i="17" s="1"/>
  <c r="I43" i="16"/>
  <c r="I43" i="17" s="1"/>
  <c r="I45" i="16"/>
  <c r="I45" i="17" s="1"/>
  <c r="I41" i="16"/>
  <c r="D38" i="16"/>
  <c r="W63" i="16" l="1"/>
  <c r="AX63" i="16"/>
  <c r="AX64" i="16" s="1"/>
  <c r="AX65" i="16" s="1"/>
  <c r="W59" i="16"/>
  <c r="AX59" i="16"/>
  <c r="AX60" i="16" s="1"/>
  <c r="AX61" i="16" s="1"/>
  <c r="W57" i="16"/>
  <c r="AN54" i="17"/>
  <c r="W44" i="16"/>
  <c r="AM46" i="17"/>
  <c r="AN50" i="17"/>
  <c r="AO42" i="17"/>
  <c r="AN42" i="17"/>
  <c r="AN46" i="17"/>
  <c r="AO58" i="17"/>
  <c r="AN58" i="17"/>
  <c r="J62" i="16"/>
  <c r="K62" i="16" s="1"/>
  <c r="I64" i="16"/>
  <c r="I64" i="17" s="1"/>
  <c r="AO54" i="17"/>
  <c r="H62" i="17"/>
  <c r="AM62" i="17" s="1"/>
  <c r="I65" i="16"/>
  <c r="I65" i="17" s="1"/>
  <c r="I62" i="16"/>
  <c r="I62" i="17" s="1"/>
  <c r="J63" i="16"/>
  <c r="L63" i="16" s="1"/>
  <c r="J65" i="16"/>
  <c r="J65" i="17" s="1"/>
  <c r="J64" i="16"/>
  <c r="J64" i="17" s="1"/>
  <c r="D55" i="16"/>
  <c r="C55" i="17"/>
  <c r="D64" i="16"/>
  <c r="D64" i="17" s="1"/>
  <c r="C64" i="17"/>
  <c r="C59" i="17"/>
  <c r="D59" i="16"/>
  <c r="D59" i="17" s="1"/>
  <c r="C50" i="17"/>
  <c r="D50" i="16"/>
  <c r="D50" i="17" s="1"/>
  <c r="D46" i="16"/>
  <c r="D46" i="17" s="1"/>
  <c r="C46" i="17"/>
  <c r="D42" i="16"/>
  <c r="D42" i="17" s="1"/>
  <c r="C42" i="17"/>
  <c r="W51" i="16"/>
  <c r="W47" i="16"/>
  <c r="K49" i="16"/>
  <c r="K49" i="17" s="1"/>
  <c r="S49" i="17" s="1"/>
  <c r="J49" i="17"/>
  <c r="J45" i="17"/>
  <c r="J43" i="17"/>
  <c r="K53" i="16"/>
  <c r="K53" i="17" s="1"/>
  <c r="S53" i="17" s="1"/>
  <c r="J53" i="17"/>
  <c r="J44" i="17"/>
  <c r="K52" i="16"/>
  <c r="K52" i="17" s="1"/>
  <c r="S52" i="17" s="1"/>
  <c r="J52" i="17"/>
  <c r="AI45" i="16"/>
  <c r="K46" i="16"/>
  <c r="J46" i="17"/>
  <c r="K47" i="16"/>
  <c r="J47" i="17"/>
  <c r="AI52" i="16"/>
  <c r="K50" i="16"/>
  <c r="J50" i="17"/>
  <c r="K57" i="16"/>
  <c r="S57" i="16" s="1"/>
  <c r="AI57" i="16"/>
  <c r="K54" i="16"/>
  <c r="J54" i="17"/>
  <c r="J59" i="17"/>
  <c r="K58" i="16"/>
  <c r="J58" i="17"/>
  <c r="K59" i="16"/>
  <c r="I59" i="17"/>
  <c r="AI64" i="16"/>
  <c r="K61" i="16"/>
  <c r="L58" i="16"/>
  <c r="L58" i="17" s="1"/>
  <c r="AK58" i="17" s="1"/>
  <c r="K60" i="16"/>
  <c r="K51" i="16"/>
  <c r="K55" i="16"/>
  <c r="K56" i="16"/>
  <c r="L54" i="16"/>
  <c r="L54" i="17" s="1"/>
  <c r="U54" i="17" s="1"/>
  <c r="K42" i="16"/>
  <c r="K48" i="16"/>
  <c r="K44" i="16"/>
  <c r="K43" i="16"/>
  <c r="K45" i="16"/>
  <c r="K41" i="16"/>
  <c r="S41" i="16" s="1"/>
  <c r="W60" i="16" l="1"/>
  <c r="W64" i="16"/>
  <c r="K65" i="16"/>
  <c r="K65" i="17" s="1"/>
  <c r="S65" i="17" s="1"/>
  <c r="BA58" i="17"/>
  <c r="AV58" i="17"/>
  <c r="AW58" i="17"/>
  <c r="BA54" i="17"/>
  <c r="AW54" i="17"/>
  <c r="AV54" i="17"/>
  <c r="W48" i="16"/>
  <c r="W52" i="16"/>
  <c r="W45" i="16"/>
  <c r="Y58" i="17"/>
  <c r="Y54" i="17"/>
  <c r="K64" i="16"/>
  <c r="K64" i="17" s="1"/>
  <c r="S64" i="17" s="1"/>
  <c r="AN62" i="17"/>
  <c r="L42" i="16"/>
  <c r="L42" i="17" s="1"/>
  <c r="AO62" i="17"/>
  <c r="L62" i="16"/>
  <c r="L62" i="17" s="1"/>
  <c r="Y62" i="17" s="1"/>
  <c r="J62" i="17"/>
  <c r="L64" i="16"/>
  <c r="L64" i="17" s="1"/>
  <c r="AD64" i="17" s="1"/>
  <c r="L46" i="16"/>
  <c r="L46" i="17" s="1"/>
  <c r="J63" i="17"/>
  <c r="K63" i="16"/>
  <c r="K63" i="17" s="1"/>
  <c r="S63" i="17" s="1"/>
  <c r="L50" i="16"/>
  <c r="L50" i="17" s="1"/>
  <c r="L63" i="17"/>
  <c r="D55" i="17"/>
  <c r="L55" i="16"/>
  <c r="L55" i="17" s="1"/>
  <c r="D56" i="16"/>
  <c r="C56" i="17"/>
  <c r="C65" i="17"/>
  <c r="D65" i="16"/>
  <c r="L59" i="16"/>
  <c r="L59" i="17" s="1"/>
  <c r="Z59" i="17" s="1"/>
  <c r="D60" i="16"/>
  <c r="C60" i="17"/>
  <c r="C51" i="17"/>
  <c r="D51" i="16"/>
  <c r="C47" i="17"/>
  <c r="D47" i="16"/>
  <c r="C43" i="17"/>
  <c r="D43" i="16"/>
  <c r="K57" i="17"/>
  <c r="S57" i="17" s="1"/>
  <c r="S52" i="16"/>
  <c r="S53" i="16"/>
  <c r="S45" i="16"/>
  <c r="K45" i="17"/>
  <c r="S45" i="17" s="1"/>
  <c r="S42" i="16"/>
  <c r="K42" i="17"/>
  <c r="S42" i="17" s="1"/>
  <c r="S49" i="16"/>
  <c r="S43" i="16"/>
  <c r="K43" i="17"/>
  <c r="S43" i="17" s="1"/>
  <c r="S44" i="16"/>
  <c r="K44" i="17"/>
  <c r="S44" i="17" s="1"/>
  <c r="S47" i="16"/>
  <c r="K47" i="17"/>
  <c r="S47" i="17" s="1"/>
  <c r="S48" i="16"/>
  <c r="K48" i="17"/>
  <c r="S48" i="17" s="1"/>
  <c r="S46" i="16"/>
  <c r="K46" i="17"/>
  <c r="S46" i="17" s="1"/>
  <c r="AI53" i="16"/>
  <c r="S50" i="16"/>
  <c r="K50" i="17"/>
  <c r="S50" i="17" s="1"/>
  <c r="S51" i="16"/>
  <c r="K51" i="17"/>
  <c r="S51" i="17" s="1"/>
  <c r="S54" i="16"/>
  <c r="K54" i="17"/>
  <c r="S54" i="17" s="1"/>
  <c r="AJ54" i="17"/>
  <c r="AD54" i="17"/>
  <c r="AB54" i="17"/>
  <c r="AC54" i="17"/>
  <c r="S56" i="16"/>
  <c r="K56" i="17"/>
  <c r="S56" i="17" s="1"/>
  <c r="W54" i="17"/>
  <c r="AA54" i="17"/>
  <c r="AL54" i="17"/>
  <c r="AH54" i="17"/>
  <c r="AE54" i="17"/>
  <c r="AK54" i="17"/>
  <c r="S55" i="16"/>
  <c r="K55" i="17"/>
  <c r="S55" i="17" s="1"/>
  <c r="AI54" i="17"/>
  <c r="AF54" i="17"/>
  <c r="Z54" i="17"/>
  <c r="V54" i="17"/>
  <c r="T54" i="17"/>
  <c r="X58" i="17"/>
  <c r="S60" i="16"/>
  <c r="K60" i="17"/>
  <c r="S60" i="17" s="1"/>
  <c r="U58" i="17"/>
  <c r="AD58" i="17"/>
  <c r="W58" i="17"/>
  <c r="AH58" i="17"/>
  <c r="AA58" i="17"/>
  <c r="Z58" i="17"/>
  <c r="AB58" i="17"/>
  <c r="AE58" i="17"/>
  <c r="AJ58" i="17"/>
  <c r="T58" i="17"/>
  <c r="S59" i="16"/>
  <c r="K59" i="17"/>
  <c r="S59" i="17" s="1"/>
  <c r="S58" i="16"/>
  <c r="K58" i="17"/>
  <c r="S58" i="17" s="1"/>
  <c r="AC58" i="17"/>
  <c r="AI58" i="17"/>
  <c r="S61" i="16"/>
  <c r="K61" i="17"/>
  <c r="S61" i="17" s="1"/>
  <c r="V58" i="17"/>
  <c r="AL58" i="17"/>
  <c r="AF58" i="17"/>
  <c r="S62" i="16"/>
  <c r="K62" i="17"/>
  <c r="S62" i="17" s="1"/>
  <c r="S65" i="16"/>
  <c r="AI65" i="16"/>
  <c r="W65" i="16" l="1"/>
  <c r="W61" i="16"/>
  <c r="AW59" i="17"/>
  <c r="S64" i="16"/>
  <c r="BA64" i="17"/>
  <c r="AY64" i="17"/>
  <c r="BA62" i="17"/>
  <c r="AX64" i="17"/>
  <c r="AZ64" i="17"/>
  <c r="AW64" i="17"/>
  <c r="AW62" i="17"/>
  <c r="AV64" i="17"/>
  <c r="AV62" i="17"/>
  <c r="S63" i="16"/>
  <c r="BC63" i="17"/>
  <c r="AV63" i="17"/>
  <c r="AZ63" i="17"/>
  <c r="BA63" i="17"/>
  <c r="AW63" i="17"/>
  <c r="BB63" i="17"/>
  <c r="AX63" i="17"/>
  <c r="AY63" i="17"/>
  <c r="BB64" i="17"/>
  <c r="BC64" i="17"/>
  <c r="AY59" i="17"/>
  <c r="AZ59" i="17"/>
  <c r="AX59" i="17"/>
  <c r="AV59" i="17"/>
  <c r="BC59" i="17"/>
  <c r="BB59" i="17"/>
  <c r="BA59" i="17"/>
  <c r="Y55" i="17"/>
  <c r="BC55" i="17"/>
  <c r="AV55" i="17"/>
  <c r="AX55" i="17"/>
  <c r="AY55" i="17"/>
  <c r="AZ55" i="17"/>
  <c r="AW55" i="17"/>
  <c r="BB55" i="17"/>
  <c r="BA55" i="17"/>
  <c r="W53" i="16"/>
  <c r="W49" i="16"/>
  <c r="AV42" i="17"/>
  <c r="AW42" i="17"/>
  <c r="BA42" i="17"/>
  <c r="AW46" i="17"/>
  <c r="AV46" i="17"/>
  <c r="BA46" i="17"/>
  <c r="BA50" i="17"/>
  <c r="AV50" i="17"/>
  <c r="AW50" i="17"/>
  <c r="AI42" i="17"/>
  <c r="AK42" i="17"/>
  <c r="Y59" i="17"/>
  <c r="Y46" i="17"/>
  <c r="Y64" i="17"/>
  <c r="AA63" i="17"/>
  <c r="Y63" i="17"/>
  <c r="AJ50" i="17"/>
  <c r="Y50" i="17"/>
  <c r="AA42" i="17"/>
  <c r="Y42" i="17"/>
  <c r="AJ42" i="17"/>
  <c r="Z42" i="17"/>
  <c r="AB42" i="17"/>
  <c r="AF42" i="17"/>
  <c r="AE42" i="17"/>
  <c r="AL42" i="17"/>
  <c r="AC42" i="17"/>
  <c r="W42" i="17"/>
  <c r="AD42" i="17"/>
  <c r="AH42" i="17"/>
  <c r="AB64" i="17"/>
  <c r="AI64" i="17"/>
  <c r="W46" i="17"/>
  <c r="T64" i="17"/>
  <c r="V64" i="17"/>
  <c r="AH63" i="17"/>
  <c r="W64" i="17"/>
  <c r="AL46" i="17"/>
  <c r="AK64" i="17"/>
  <c r="AD46" i="17"/>
  <c r="X64" i="17"/>
  <c r="U64" i="17"/>
  <c r="AA46" i="17"/>
  <c r="AL64" i="17"/>
  <c r="AE64" i="17"/>
  <c r="AF46" i="17"/>
  <c r="AH64" i="17"/>
  <c r="Z46" i="17"/>
  <c r="AA64" i="17"/>
  <c r="AJ64" i="17"/>
  <c r="AR64" i="17"/>
  <c r="R64" i="17"/>
  <c r="AC64" i="17"/>
  <c r="X50" i="17"/>
  <c r="AL50" i="17"/>
  <c r="AA50" i="17"/>
  <c r="AK46" i="17"/>
  <c r="AI46" i="17"/>
  <c r="X46" i="17"/>
  <c r="AC50" i="17"/>
  <c r="AB46" i="17"/>
  <c r="AC46" i="17"/>
  <c r="AJ46" i="17"/>
  <c r="AI50" i="17"/>
  <c r="AE50" i="17"/>
  <c r="AH46" i="17"/>
  <c r="AD50" i="17"/>
  <c r="AE46" i="17"/>
  <c r="AF64" i="17"/>
  <c r="Z64" i="17"/>
  <c r="AK63" i="17"/>
  <c r="AI63" i="17"/>
  <c r="AC63" i="17"/>
  <c r="W63" i="17"/>
  <c r="Z63" i="17"/>
  <c r="AL63" i="17"/>
  <c r="AF63" i="17"/>
  <c r="AJ63" i="17"/>
  <c r="AB63" i="17"/>
  <c r="AD63" i="17"/>
  <c r="AE63" i="17"/>
  <c r="Z50" i="17"/>
  <c r="AB50" i="17"/>
  <c r="W50" i="17"/>
  <c r="AK50" i="17"/>
  <c r="AF50" i="17"/>
  <c r="AH50" i="17"/>
  <c r="AK59" i="17"/>
  <c r="W59" i="17"/>
  <c r="AI59" i="17"/>
  <c r="AF59" i="17"/>
  <c r="AH59" i="17"/>
  <c r="AC59" i="17"/>
  <c r="AB59" i="17"/>
  <c r="AA59" i="17"/>
  <c r="AL59" i="17"/>
  <c r="AD59" i="17"/>
  <c r="AJ59" i="17"/>
  <c r="AE59" i="17"/>
  <c r="D56" i="17"/>
  <c r="L56" i="16"/>
  <c r="L56" i="17" s="1"/>
  <c r="C57" i="17"/>
  <c r="D57" i="16"/>
  <c r="AI55" i="17"/>
  <c r="AF55" i="17"/>
  <c r="X55" i="17"/>
  <c r="AA55" i="17"/>
  <c r="AH55" i="17"/>
  <c r="AJ55" i="17"/>
  <c r="Z55" i="17"/>
  <c r="AE55" i="17"/>
  <c r="AK55" i="17"/>
  <c r="W55" i="17"/>
  <c r="AC55" i="17"/>
  <c r="AL55" i="17"/>
  <c r="AD55" i="17"/>
  <c r="AB55" i="17"/>
  <c r="D65" i="17"/>
  <c r="L65" i="16"/>
  <c r="L65" i="17" s="1"/>
  <c r="D60" i="17"/>
  <c r="L60" i="16"/>
  <c r="L60" i="17" s="1"/>
  <c r="D61" i="16"/>
  <c r="C61" i="17"/>
  <c r="D51" i="17"/>
  <c r="L51" i="16"/>
  <c r="L51" i="17" s="1"/>
  <c r="C52" i="17"/>
  <c r="D52" i="16"/>
  <c r="D47" i="17"/>
  <c r="L47" i="16"/>
  <c r="L47" i="17" s="1"/>
  <c r="C48" i="17"/>
  <c r="D48" i="16"/>
  <c r="D43" i="17"/>
  <c r="L43" i="16"/>
  <c r="L43" i="17" s="1"/>
  <c r="C44" i="17"/>
  <c r="D44" i="16"/>
  <c r="Z62" i="17"/>
  <c r="AD62" i="17"/>
  <c r="U62" i="17"/>
  <c r="AL62" i="17"/>
  <c r="AH62" i="17"/>
  <c r="V62" i="17"/>
  <c r="AF62" i="17"/>
  <c r="AI62" i="17"/>
  <c r="X62" i="17"/>
  <c r="W62" i="17"/>
  <c r="AA62" i="17"/>
  <c r="AK62" i="17"/>
  <c r="AJ62" i="17"/>
  <c r="AC62" i="17"/>
  <c r="AB62" i="17"/>
  <c r="AE62" i="17"/>
  <c r="T62" i="17"/>
  <c r="BC65" i="17" l="1"/>
  <c r="AV65" i="17"/>
  <c r="AW65" i="17"/>
  <c r="AZ65" i="17"/>
  <c r="BA65" i="17"/>
  <c r="AX65" i="17"/>
  <c r="AY65" i="17"/>
  <c r="BB65" i="17"/>
  <c r="Y60" i="17"/>
  <c r="AY60" i="17"/>
  <c r="AZ60" i="17"/>
  <c r="BB60" i="17"/>
  <c r="AX60" i="17"/>
  <c r="BA60" i="17"/>
  <c r="BC60" i="17"/>
  <c r="AV60" i="17"/>
  <c r="AW60" i="17"/>
  <c r="Y56" i="17"/>
  <c r="BC56" i="17"/>
  <c r="AV56" i="17"/>
  <c r="BB56" i="17"/>
  <c r="AW56" i="17"/>
  <c r="AX56" i="17"/>
  <c r="AY56" i="17"/>
  <c r="BA56" i="17"/>
  <c r="AZ56" i="17"/>
  <c r="Y51" i="17"/>
  <c r="AX51" i="17"/>
  <c r="AY51" i="17"/>
  <c r="AZ51" i="17"/>
  <c r="BA51" i="17"/>
  <c r="BB51" i="17"/>
  <c r="BC51" i="17"/>
  <c r="AV51" i="17"/>
  <c r="AW51" i="17"/>
  <c r="Y47" i="17"/>
  <c r="AY47" i="17"/>
  <c r="AZ47" i="17"/>
  <c r="BA47" i="17"/>
  <c r="BB47" i="17"/>
  <c r="BC47" i="17"/>
  <c r="AX47" i="17"/>
  <c r="AV47" i="17"/>
  <c r="AW47" i="17"/>
  <c r="Y43" i="17"/>
  <c r="AZ43" i="17"/>
  <c r="BA43" i="17"/>
  <c r="BB43" i="17"/>
  <c r="BC43" i="17"/>
  <c r="AV43" i="17"/>
  <c r="AW43" i="17"/>
  <c r="AX43" i="17"/>
  <c r="AY43" i="17"/>
  <c r="AF65" i="17"/>
  <c r="Y65" i="17"/>
  <c r="AA65" i="17"/>
  <c r="Z65" i="17"/>
  <c r="AK65" i="17"/>
  <c r="AB65" i="17"/>
  <c r="AC65" i="17"/>
  <c r="X65" i="17"/>
  <c r="AE65" i="17"/>
  <c r="AD65" i="17"/>
  <c r="AJ65" i="17"/>
  <c r="W65" i="17"/>
  <c r="AL65" i="17"/>
  <c r="AI65" i="17"/>
  <c r="AH65" i="17"/>
  <c r="R56" i="17"/>
  <c r="AK56" i="17"/>
  <c r="AD56" i="17"/>
  <c r="V56" i="17"/>
  <c r="AI56" i="17"/>
  <c r="AE56" i="17"/>
  <c r="U56" i="17"/>
  <c r="AL56" i="17"/>
  <c r="X56" i="17"/>
  <c r="T56" i="17"/>
  <c r="Z56" i="17"/>
  <c r="AF56" i="17"/>
  <c r="AB56" i="17"/>
  <c r="AR56" i="17"/>
  <c r="AC56" i="17"/>
  <c r="AH56" i="17"/>
  <c r="AA56" i="17"/>
  <c r="W56" i="17"/>
  <c r="AJ56" i="17"/>
  <c r="D57" i="17"/>
  <c r="L57" i="16"/>
  <c r="L57" i="17" s="1"/>
  <c r="V60" i="17"/>
  <c r="AL60" i="17"/>
  <c r="AE60" i="17"/>
  <c r="U60" i="17"/>
  <c r="AA60" i="17"/>
  <c r="AH60" i="17"/>
  <c r="R60" i="17"/>
  <c r="AB60" i="17"/>
  <c r="AJ60" i="17"/>
  <c r="AC60" i="17"/>
  <c r="X60" i="17"/>
  <c r="AK60" i="17"/>
  <c r="W60" i="17"/>
  <c r="AD60" i="17"/>
  <c r="Z60" i="17"/>
  <c r="AF60" i="17"/>
  <c r="AR60" i="17"/>
  <c r="T60" i="17"/>
  <c r="AI60" i="17"/>
  <c r="D61" i="17"/>
  <c r="L61" i="16"/>
  <c r="L61" i="17" s="1"/>
  <c r="C53" i="17"/>
  <c r="D53" i="16"/>
  <c r="AB51" i="17"/>
  <c r="AK51" i="17"/>
  <c r="AJ51" i="17"/>
  <c r="AF51" i="17"/>
  <c r="AA51" i="17"/>
  <c r="Z51" i="17"/>
  <c r="W51" i="17"/>
  <c r="AC51" i="17"/>
  <c r="AD51" i="17"/>
  <c r="AL51" i="17"/>
  <c r="AE51" i="17"/>
  <c r="AI51" i="17"/>
  <c r="AH51" i="17"/>
  <c r="D52" i="17"/>
  <c r="L52" i="16"/>
  <c r="L52" i="17" s="1"/>
  <c r="C49" i="17"/>
  <c r="D49" i="16"/>
  <c r="AL47" i="17"/>
  <c r="W47" i="17"/>
  <c r="AE47" i="17"/>
  <c r="AA47" i="17"/>
  <c r="AK47" i="17"/>
  <c r="AF47" i="17"/>
  <c r="AD47" i="17"/>
  <c r="AI47" i="17"/>
  <c r="Z47" i="17"/>
  <c r="AH47" i="17"/>
  <c r="AJ47" i="17"/>
  <c r="AC47" i="17"/>
  <c r="AB47" i="17"/>
  <c r="D48" i="17"/>
  <c r="L48" i="16"/>
  <c r="L48" i="17" s="1"/>
  <c r="C45" i="17"/>
  <c r="D45" i="16"/>
  <c r="AK43" i="17"/>
  <c r="AF43" i="17"/>
  <c r="AI43" i="17"/>
  <c r="AB43" i="17"/>
  <c r="Z43" i="17"/>
  <c r="AE43" i="17"/>
  <c r="AL43" i="17"/>
  <c r="AD43" i="17"/>
  <c r="AC43" i="17"/>
  <c r="AH43" i="17"/>
  <c r="W43" i="17"/>
  <c r="AA43" i="17"/>
  <c r="AJ43" i="17"/>
  <c r="D44" i="17"/>
  <c r="L44" i="16"/>
  <c r="L44" i="17" s="1"/>
  <c r="Y61" i="17" l="1"/>
  <c r="AY61" i="17"/>
  <c r="BB61" i="17"/>
  <c r="AV61" i="17"/>
  <c r="AZ61" i="17"/>
  <c r="AW61" i="17"/>
  <c r="BC61" i="17"/>
  <c r="BA61" i="17"/>
  <c r="AX61" i="17"/>
  <c r="Y57" i="17"/>
  <c r="BC57" i="17"/>
  <c r="AV57" i="17"/>
  <c r="BA57" i="17"/>
  <c r="AW57" i="17"/>
  <c r="AX57" i="17"/>
  <c r="AZ57" i="17"/>
  <c r="BB57" i="17"/>
  <c r="AY57" i="17"/>
  <c r="Y52" i="17"/>
  <c r="AX52" i="17"/>
  <c r="AY52" i="17"/>
  <c r="AZ52" i="17"/>
  <c r="BA52" i="17"/>
  <c r="AW52" i="17"/>
  <c r="BB52" i="17"/>
  <c r="BC52" i="17"/>
  <c r="AV52" i="17"/>
  <c r="Y48" i="17"/>
  <c r="AY48" i="17"/>
  <c r="AX48" i="17"/>
  <c r="AZ48" i="17"/>
  <c r="BA48" i="17"/>
  <c r="BB48" i="17"/>
  <c r="BC48" i="17"/>
  <c r="AV48" i="17"/>
  <c r="AW48" i="17"/>
  <c r="Y44" i="17"/>
  <c r="AZ44" i="17"/>
  <c r="BA44" i="17"/>
  <c r="AX44" i="17"/>
  <c r="AY44" i="17"/>
  <c r="BB44" i="17"/>
  <c r="BC44" i="17"/>
  <c r="AW44" i="17"/>
  <c r="AV44" i="17"/>
  <c r="X54" i="17"/>
  <c r="Z57" i="17"/>
  <c r="AD57" i="17"/>
  <c r="U57" i="17"/>
  <c r="W57" i="17"/>
  <c r="AK57" i="17"/>
  <c r="T57" i="17"/>
  <c r="X57" i="17"/>
  <c r="V57" i="17"/>
  <c r="AL57" i="17"/>
  <c r="AR57" i="17"/>
  <c r="AJ57" i="17"/>
  <c r="AB57" i="17"/>
  <c r="AC57" i="17"/>
  <c r="AE57" i="17"/>
  <c r="AI57" i="17"/>
  <c r="AA57" i="17"/>
  <c r="AH57" i="17"/>
  <c r="R57" i="17"/>
  <c r="AF57" i="17"/>
  <c r="X61" i="17"/>
  <c r="AK61" i="17"/>
  <c r="AA61" i="17"/>
  <c r="AB61" i="17"/>
  <c r="AC61" i="17"/>
  <c r="AR61" i="17"/>
  <c r="AF61" i="17"/>
  <c r="AE61" i="17"/>
  <c r="AL61" i="17"/>
  <c r="V61" i="17"/>
  <c r="AI61" i="17"/>
  <c r="W61" i="17"/>
  <c r="Z61" i="17"/>
  <c r="T61" i="17"/>
  <c r="U61" i="17"/>
  <c r="AH61" i="17"/>
  <c r="R61" i="17"/>
  <c r="AJ61" i="17"/>
  <c r="AD61" i="17"/>
  <c r="R52" i="17"/>
  <c r="AR52" i="17"/>
  <c r="AE52" i="17"/>
  <c r="W52" i="17"/>
  <c r="AL52" i="17"/>
  <c r="AH52" i="17"/>
  <c r="AI52" i="17"/>
  <c r="AJ52" i="17"/>
  <c r="U52" i="17"/>
  <c r="AA52" i="17"/>
  <c r="AF52" i="17"/>
  <c r="AC52" i="17"/>
  <c r="AB52" i="17"/>
  <c r="X52" i="17"/>
  <c r="T52" i="17"/>
  <c r="AK52" i="17"/>
  <c r="Z52" i="17"/>
  <c r="AD52" i="17"/>
  <c r="V52" i="17"/>
  <c r="D53" i="17"/>
  <c r="L53" i="16"/>
  <c r="L53" i="17" s="1"/>
  <c r="D49" i="17"/>
  <c r="L49" i="16"/>
  <c r="L49" i="17" s="1"/>
  <c r="AB48" i="17"/>
  <c r="AE48" i="17"/>
  <c r="AJ48" i="17"/>
  <c r="AH48" i="17"/>
  <c r="AL48" i="17"/>
  <c r="AD48" i="17"/>
  <c r="U48" i="17"/>
  <c r="V48" i="17"/>
  <c r="AF48" i="17"/>
  <c r="AI48" i="17"/>
  <c r="AC48" i="17"/>
  <c r="R48" i="17"/>
  <c r="W48" i="17"/>
  <c r="AA48" i="17"/>
  <c r="AR48" i="17"/>
  <c r="X48" i="17"/>
  <c r="AK48" i="17"/>
  <c r="Z48" i="17"/>
  <c r="T48" i="17"/>
  <c r="Z44" i="17"/>
  <c r="AL44" i="17"/>
  <c r="W44" i="17"/>
  <c r="AI44" i="17"/>
  <c r="AF44" i="17"/>
  <c r="U44" i="17"/>
  <c r="AE44" i="17"/>
  <c r="R44" i="17"/>
  <c r="AA44" i="17"/>
  <c r="T44" i="17"/>
  <c r="AR44" i="17"/>
  <c r="AK44" i="17"/>
  <c r="AH44" i="17"/>
  <c r="AC44" i="17"/>
  <c r="V44" i="17"/>
  <c r="X44" i="17"/>
  <c r="AD44" i="17"/>
  <c r="AB44" i="17"/>
  <c r="AJ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H41" i="17"/>
  <c r="AO41" i="17" s="1"/>
  <c r="H37" i="16"/>
  <c r="H36" i="16"/>
  <c r="H35" i="16"/>
  <c r="H35" i="17" s="1"/>
  <c r="H34" i="16"/>
  <c r="H33" i="16"/>
  <c r="H32" i="16"/>
  <c r="H32" i="17" s="1"/>
  <c r="H31" i="16"/>
  <c r="H31" i="17" s="1"/>
  <c r="H29" i="16"/>
  <c r="H28" i="16"/>
  <c r="H27" i="16"/>
  <c r="H26" i="16"/>
  <c r="H23" i="16"/>
  <c r="H22" i="16"/>
  <c r="I22" i="16" s="1"/>
  <c r="I22" i="17" s="1"/>
  <c r="AL40" i="16"/>
  <c r="AL27" i="16"/>
  <c r="AL28" i="16" s="1"/>
  <c r="AL29" i="16" s="1"/>
  <c r="AK39" i="16"/>
  <c r="AK40" i="16" s="1"/>
  <c r="AK41" i="16" s="1"/>
  <c r="AK35" i="16"/>
  <c r="AK36" i="16" s="1"/>
  <c r="AK37" i="16" s="1"/>
  <c r="AK31" i="16"/>
  <c r="AK32" i="16" s="1"/>
  <c r="AK33" i="16" s="1"/>
  <c r="AK27" i="16"/>
  <c r="AK28" i="16" s="1"/>
  <c r="AK29" i="16" s="1"/>
  <c r="AK23" i="16"/>
  <c r="AJ40" i="16"/>
  <c r="AJ41" i="16" s="1"/>
  <c r="AJ35" i="16"/>
  <c r="AJ36" i="16" s="1"/>
  <c r="AJ37" i="16" s="1"/>
  <c r="AJ31" i="16"/>
  <c r="AJ32" i="16" s="1"/>
  <c r="AJ33" i="16" s="1"/>
  <c r="AJ27" i="16"/>
  <c r="AJ28" i="16" s="1"/>
  <c r="AJ29" i="16" s="1"/>
  <c r="AJ23" i="16"/>
  <c r="AI35" i="16"/>
  <c r="AI36" i="16" s="1"/>
  <c r="AI37" i="16" s="1"/>
  <c r="AI31" i="16"/>
  <c r="AI32" i="16" s="1"/>
  <c r="AI33" i="16" s="1"/>
  <c r="AH41" i="16"/>
  <c r="AH35" i="16"/>
  <c r="AH36" i="16" s="1"/>
  <c r="AH37" i="16" s="1"/>
  <c r="AH31" i="16"/>
  <c r="AH32" i="16" s="1"/>
  <c r="AH33" i="16" s="1"/>
  <c r="AH27" i="16"/>
  <c r="AH28" i="16" s="1"/>
  <c r="AH29" i="16" s="1"/>
  <c r="AH23" i="16"/>
  <c r="AF27" i="16"/>
  <c r="AF28" i="16" s="1"/>
  <c r="AF29" i="16" s="1"/>
  <c r="AE27" i="16"/>
  <c r="AE28" i="16" s="1"/>
  <c r="AE29" i="16" s="1"/>
  <c r="AD27" i="16"/>
  <c r="AD28" i="16" s="1"/>
  <c r="AD29" i="16" s="1"/>
  <c r="AC27" i="16"/>
  <c r="AC28" i="16" s="1"/>
  <c r="AC29" i="16" s="1"/>
  <c r="AB27" i="16"/>
  <c r="AB28" i="16" s="1"/>
  <c r="AB29" i="16" s="1"/>
  <c r="AB23" i="16"/>
  <c r="AA27" i="16"/>
  <c r="AA28" i="16" s="1"/>
  <c r="AA29" i="16" s="1"/>
  <c r="Z27" i="16"/>
  <c r="Z28" i="16" s="1"/>
  <c r="Z29" i="16" s="1"/>
  <c r="Z23" i="16"/>
  <c r="W26" i="16"/>
  <c r="D38" i="17"/>
  <c r="C37" i="17"/>
  <c r="C30" i="17"/>
  <c r="D23" i="16"/>
  <c r="D29" i="16"/>
  <c r="Y53" i="17" l="1"/>
  <c r="AX53" i="17"/>
  <c r="AY53" i="17"/>
  <c r="AZ53" i="17"/>
  <c r="AW53" i="17"/>
  <c r="BA53" i="17"/>
  <c r="BB53" i="17"/>
  <c r="BC53" i="17"/>
  <c r="AV53" i="17"/>
  <c r="Y49" i="17"/>
  <c r="AY49" i="17"/>
  <c r="AZ49" i="17"/>
  <c r="BA49" i="17"/>
  <c r="AX49" i="17"/>
  <c r="BB49" i="17"/>
  <c r="BC49" i="17"/>
  <c r="AV49" i="17"/>
  <c r="AW49" i="17"/>
  <c r="Y45" i="17"/>
  <c r="AZ45" i="17"/>
  <c r="AW45" i="17"/>
  <c r="AX45" i="17"/>
  <c r="BA45" i="17"/>
  <c r="BB45" i="17"/>
  <c r="BC45" i="17"/>
  <c r="AY45" i="17"/>
  <c r="AV45" i="17"/>
  <c r="AL31" i="16"/>
  <c r="AL35" i="16"/>
  <c r="AL41" i="16"/>
  <c r="W27" i="16"/>
  <c r="W28" i="16" s="1"/>
  <c r="X27" i="16"/>
  <c r="X23" i="16"/>
  <c r="J35" i="16"/>
  <c r="J36" i="16"/>
  <c r="J37" i="16"/>
  <c r="J34" i="16"/>
  <c r="J28" i="16"/>
  <c r="J29" i="16"/>
  <c r="X43" i="16"/>
  <c r="X42" i="17"/>
  <c r="X63" i="17"/>
  <c r="X59" i="17"/>
  <c r="AC53" i="17"/>
  <c r="AD53" i="17"/>
  <c r="U53" i="17"/>
  <c r="AB53" i="17"/>
  <c r="AH53" i="17"/>
  <c r="T53" i="17"/>
  <c r="AR53" i="17"/>
  <c r="W53" i="17"/>
  <c r="X53" i="17"/>
  <c r="AF53" i="17"/>
  <c r="R53" i="17"/>
  <c r="AA53" i="17"/>
  <c r="AK53" i="17"/>
  <c r="V53" i="17"/>
  <c r="AJ53" i="17"/>
  <c r="Z53" i="17"/>
  <c r="AE53" i="17"/>
  <c r="AI53" i="17"/>
  <c r="AL53" i="17"/>
  <c r="AR49" i="17"/>
  <c r="AF49" i="17"/>
  <c r="W49" i="17"/>
  <c r="U49" i="17"/>
  <c r="AB49" i="17"/>
  <c r="T49" i="17"/>
  <c r="AH49" i="17"/>
  <c r="X49" i="17"/>
  <c r="V49" i="17"/>
  <c r="AA49" i="17"/>
  <c r="AL49" i="17"/>
  <c r="AE49" i="17"/>
  <c r="Z49" i="17"/>
  <c r="AC49" i="17"/>
  <c r="AI49" i="17"/>
  <c r="R49" i="17"/>
  <c r="AD49" i="17"/>
  <c r="AK49" i="17"/>
  <c r="AJ49" i="17"/>
  <c r="W45" i="17"/>
  <c r="AH45" i="17"/>
  <c r="AJ45" i="17"/>
  <c r="AF45" i="17"/>
  <c r="U45" i="17"/>
  <c r="AE45" i="17"/>
  <c r="AC45" i="17"/>
  <c r="AD45" i="17"/>
  <c r="V45" i="17"/>
  <c r="X45" i="17"/>
  <c r="AI45" i="17"/>
  <c r="AA45" i="17"/>
  <c r="AB45" i="17"/>
  <c r="AR45" i="17"/>
  <c r="T45" i="17"/>
  <c r="R45" i="17"/>
  <c r="AK45" i="17"/>
  <c r="Z45" i="17"/>
  <c r="AL45" i="17"/>
  <c r="X48" i="16"/>
  <c r="X47" i="17"/>
  <c r="X52" i="16"/>
  <c r="X51" i="17"/>
  <c r="X43" i="17"/>
  <c r="D39" i="16"/>
  <c r="D39" i="17" s="1"/>
  <c r="J27" i="16"/>
  <c r="J26" i="16"/>
  <c r="I37" i="16"/>
  <c r="I37" i="17" s="1"/>
  <c r="I39" i="16"/>
  <c r="I36" i="16"/>
  <c r="I36" i="17" s="1"/>
  <c r="D22" i="16"/>
  <c r="I40" i="16"/>
  <c r="I40" i="17" s="1"/>
  <c r="AO32" i="17"/>
  <c r="AM32" i="17"/>
  <c r="AN32" i="17"/>
  <c r="AM35" i="17"/>
  <c r="AN35" i="17"/>
  <c r="AO35" i="17"/>
  <c r="AN31" i="17"/>
  <c r="AO31" i="17"/>
  <c r="AM31" i="17"/>
  <c r="I26" i="16"/>
  <c r="I26" i="17" s="1"/>
  <c r="I27" i="16"/>
  <c r="H34" i="17"/>
  <c r="I34" i="16"/>
  <c r="I34" i="17" s="1"/>
  <c r="I38" i="16"/>
  <c r="I41" i="17"/>
  <c r="H38" i="17"/>
  <c r="I28" i="16"/>
  <c r="C39" i="17"/>
  <c r="H40" i="17"/>
  <c r="H39" i="17"/>
  <c r="H37" i="17"/>
  <c r="AN41" i="17"/>
  <c r="AM41" i="17"/>
  <c r="W19" i="16"/>
  <c r="I35" i="16"/>
  <c r="I35" i="17" s="1"/>
  <c r="W22" i="16"/>
  <c r="H36" i="17"/>
  <c r="D36" i="16"/>
  <c r="D36" i="17" s="1"/>
  <c r="C35" i="17"/>
  <c r="D37" i="16"/>
  <c r="D37" i="17" s="1"/>
  <c r="C36" i="17"/>
  <c r="D31" i="16"/>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H25" i="16"/>
  <c r="H24" i="16"/>
  <c r="AL23" i="16"/>
  <c r="AL24" i="16" s="1"/>
  <c r="AL25" i="16" s="1"/>
  <c r="AK24" i="16"/>
  <c r="AK25" i="16" s="1"/>
  <c r="AJ24" i="16"/>
  <c r="AJ25" i="16" s="1"/>
  <c r="AF23" i="16"/>
  <c r="AF24" i="16" s="1"/>
  <c r="AF25" i="16" s="1"/>
  <c r="AE23" i="16"/>
  <c r="AE24" i="16" s="1"/>
  <c r="AE25" i="16" s="1"/>
  <c r="AD23" i="16"/>
  <c r="AD24" i="16" s="1"/>
  <c r="AD25" i="16" s="1"/>
  <c r="AC23" i="16"/>
  <c r="AC24" i="16" s="1"/>
  <c r="AC25" i="16" s="1"/>
  <c r="AA23" i="16"/>
  <c r="Z24" i="16"/>
  <c r="Z25" i="16" s="1"/>
  <c r="T6" i="16"/>
  <c r="T18" i="16" s="1"/>
  <c r="T19" i="16" s="1"/>
  <c r="T20" i="16" s="1"/>
  <c r="T21" i="16" s="1"/>
  <c r="H19" i="16"/>
  <c r="H19" i="17" s="1"/>
  <c r="AL19" i="16"/>
  <c r="AL20" i="16" s="1"/>
  <c r="AL21" i="16" s="1"/>
  <c r="AK19" i="16"/>
  <c r="AK20" i="16" s="1"/>
  <c r="AK21" i="16" s="1"/>
  <c r="AJ19" i="16"/>
  <c r="AJ20" i="16" s="1"/>
  <c r="AJ21" i="16" s="1"/>
  <c r="AH19" i="16"/>
  <c r="AH20" i="16" s="1"/>
  <c r="AH21" i="16" s="1"/>
  <c r="X53" i="16" l="1"/>
  <c r="X49" i="16"/>
  <c r="X44" i="16"/>
  <c r="AL36" i="16"/>
  <c r="AL32" i="16"/>
  <c r="AX27" i="16"/>
  <c r="AX28" i="16" s="1"/>
  <c r="AX29" i="16" s="1"/>
  <c r="X28" i="16"/>
  <c r="X24" i="16"/>
  <c r="W23" i="16"/>
  <c r="W29" i="16"/>
  <c r="J31" i="16"/>
  <c r="J31" i="17" s="1"/>
  <c r="J32" i="16"/>
  <c r="J32" i="17" s="1"/>
  <c r="J33" i="16"/>
  <c r="J33" i="17" s="1"/>
  <c r="J30" i="16"/>
  <c r="J30" i="17" s="1"/>
  <c r="C40" i="17"/>
  <c r="C41" i="17"/>
  <c r="D41" i="16"/>
  <c r="D41" i="17" s="1"/>
  <c r="D40" i="16"/>
  <c r="D40" i="17" s="1"/>
  <c r="U22" i="16"/>
  <c r="U54" i="16"/>
  <c r="U38" i="16"/>
  <c r="U42" i="16"/>
  <c r="U42" i="17" s="1"/>
  <c r="U50" i="16"/>
  <c r="U50" i="17" s="1"/>
  <c r="U58" i="16"/>
  <c r="U62" i="16"/>
  <c r="U46" i="16"/>
  <c r="U46" i="17" s="1"/>
  <c r="T54" i="16"/>
  <c r="T38" i="16"/>
  <c r="T39" i="16" s="1"/>
  <c r="T42" i="16"/>
  <c r="T42" i="17" s="1"/>
  <c r="T50" i="16"/>
  <c r="T50" i="17" s="1"/>
  <c r="T62" i="16"/>
  <c r="T46" i="16"/>
  <c r="T46" i="17" s="1"/>
  <c r="T58" i="16"/>
  <c r="I33" i="16"/>
  <c r="I33" i="17" s="1"/>
  <c r="J22" i="16"/>
  <c r="K22" i="16" s="1"/>
  <c r="S22" i="16" s="1"/>
  <c r="J23" i="16"/>
  <c r="K23" i="16" s="1"/>
  <c r="I38" i="17"/>
  <c r="K38" i="16"/>
  <c r="S38" i="16" s="1"/>
  <c r="I39" i="17"/>
  <c r="K39" i="16"/>
  <c r="S39" i="16" s="1"/>
  <c r="AN40" i="17"/>
  <c r="AO40" i="17"/>
  <c r="AM40" i="17"/>
  <c r="AM38" i="17"/>
  <c r="AN38" i="17"/>
  <c r="AO38" i="17"/>
  <c r="AI19" i="16"/>
  <c r="AR18" i="16"/>
  <c r="AM27" i="17"/>
  <c r="AN27" i="17"/>
  <c r="AO27" i="17"/>
  <c r="AO37" i="17"/>
  <c r="AM37" i="17"/>
  <c r="AN37" i="17"/>
  <c r="AN36" i="17"/>
  <c r="AO36" i="17"/>
  <c r="AM36" i="17"/>
  <c r="AM34" i="17"/>
  <c r="AN34" i="17"/>
  <c r="AO34" i="17"/>
  <c r="AI40" i="16"/>
  <c r="AM39" i="17"/>
  <c r="AN39" i="17"/>
  <c r="AO39" i="17"/>
  <c r="C31" i="17"/>
  <c r="I31" i="16"/>
  <c r="I31" i="17" s="1"/>
  <c r="H30" i="17"/>
  <c r="I30" i="16"/>
  <c r="I30" i="17" s="1"/>
  <c r="I32" i="16"/>
  <c r="I32" i="17" s="1"/>
  <c r="AM33" i="17"/>
  <c r="AN33" i="17"/>
  <c r="AO33" i="17"/>
  <c r="AN29" i="17"/>
  <c r="AO29" i="17"/>
  <c r="AM29" i="17"/>
  <c r="AN28" i="17"/>
  <c r="AO28" i="17"/>
  <c r="AM28" i="17"/>
  <c r="H25" i="17"/>
  <c r="AM25" i="17" s="1"/>
  <c r="H24" i="17"/>
  <c r="AM24" i="17" s="1"/>
  <c r="J39" i="17"/>
  <c r="J35" i="17"/>
  <c r="I29" i="17"/>
  <c r="I24" i="16"/>
  <c r="I24" i="17" s="1"/>
  <c r="J36" i="17"/>
  <c r="J38" i="17"/>
  <c r="J34" i="17"/>
  <c r="I28" i="17"/>
  <c r="J41" i="17"/>
  <c r="J37" i="17"/>
  <c r="I27" i="17"/>
  <c r="J40" i="17"/>
  <c r="U30" i="16"/>
  <c r="U26" i="16"/>
  <c r="U34" i="16"/>
  <c r="T26" i="16"/>
  <c r="T22" i="16"/>
  <c r="T30" i="16"/>
  <c r="T34" i="16"/>
  <c r="AM26" i="17"/>
  <c r="W20" i="16"/>
  <c r="H22" i="17"/>
  <c r="AM22" i="17" s="1"/>
  <c r="AN19" i="17"/>
  <c r="AM19" i="17"/>
  <c r="I25" i="16"/>
  <c r="I25" i="17" s="1"/>
  <c r="H23" i="17"/>
  <c r="AM23" i="17" s="1"/>
  <c r="AB24" i="16"/>
  <c r="AB25" i="16" s="1"/>
  <c r="AO26" i="17"/>
  <c r="AO19" i="17"/>
  <c r="J24" i="16"/>
  <c r="J25" i="16"/>
  <c r="AH24" i="16"/>
  <c r="AH25" i="16" s="1"/>
  <c r="AA24" i="16"/>
  <c r="AA25" i="16" s="1"/>
  <c r="H14" i="16"/>
  <c r="H18" i="16"/>
  <c r="C15" i="16"/>
  <c r="D10" i="16"/>
  <c r="H6" i="16"/>
  <c r="H6" i="17" s="1"/>
  <c r="AO6" i="17" s="1"/>
  <c r="AH11" i="16"/>
  <c r="AF19" i="16"/>
  <c r="AF20" i="16" s="1"/>
  <c r="AF21" i="16" s="1"/>
  <c r="AE19" i="16"/>
  <c r="AE20" i="16" s="1"/>
  <c r="AE21" i="16" s="1"/>
  <c r="AD19" i="16"/>
  <c r="AD20" i="16" s="1"/>
  <c r="AD21" i="16" s="1"/>
  <c r="AC19" i="16"/>
  <c r="AC20" i="16" s="1"/>
  <c r="AC21" i="16" s="1"/>
  <c r="AB19" i="16"/>
  <c r="AB20" i="16" s="1"/>
  <c r="AB21" i="16" s="1"/>
  <c r="AA20" i="16"/>
  <c r="AA21" i="16" s="1"/>
  <c r="Z15" i="16"/>
  <c r="Z19" i="16"/>
  <c r="Z20" i="16" s="1"/>
  <c r="Z21" i="16" s="1"/>
  <c r="X19" i="16"/>
  <c r="X15" i="16"/>
  <c r="V19" i="16"/>
  <c r="U19" i="16"/>
  <c r="T14" i="16"/>
  <c r="AR14" i="16" s="1"/>
  <c r="T7" i="16"/>
  <c r="T10" i="16"/>
  <c r="W7" i="16"/>
  <c r="W8" i="16" s="1"/>
  <c r="X45" i="16" l="1"/>
  <c r="AL33" i="16"/>
  <c r="AL37" i="16"/>
  <c r="AX23" i="16"/>
  <c r="AX24" i="16" s="1"/>
  <c r="AX25" i="16" s="1"/>
  <c r="X29" i="16"/>
  <c r="X25" i="16"/>
  <c r="X20" i="16"/>
  <c r="W21" i="16"/>
  <c r="W24" i="16"/>
  <c r="V20" i="16"/>
  <c r="U43" i="16"/>
  <c r="U39" i="16"/>
  <c r="U31" i="16"/>
  <c r="U20" i="16"/>
  <c r="U55" i="16"/>
  <c r="U63" i="16"/>
  <c r="U59" i="16"/>
  <c r="U35" i="16"/>
  <c r="U51" i="16"/>
  <c r="U27" i="16"/>
  <c r="U47" i="16"/>
  <c r="AR10" i="16"/>
  <c r="L41" i="16"/>
  <c r="L41" i="17" s="1"/>
  <c r="U47" i="17"/>
  <c r="U43" i="17"/>
  <c r="U63" i="17"/>
  <c r="U60" i="16"/>
  <c r="U59" i="17"/>
  <c r="U55" i="17"/>
  <c r="U51" i="17"/>
  <c r="T51" i="16"/>
  <c r="AR50" i="16"/>
  <c r="T43" i="16"/>
  <c r="AR42" i="16"/>
  <c r="T47" i="16"/>
  <c r="AR46" i="16"/>
  <c r="T59" i="16"/>
  <c r="AR58" i="16"/>
  <c r="T63" i="16"/>
  <c r="AR62" i="16"/>
  <c r="T55" i="16"/>
  <c r="AR54" i="16"/>
  <c r="V54" i="16"/>
  <c r="V38" i="16"/>
  <c r="V58" i="16"/>
  <c r="V50" i="16"/>
  <c r="V50" i="17" s="1"/>
  <c r="V62" i="16"/>
  <c r="V46" i="16"/>
  <c r="V46" i="17" s="1"/>
  <c r="V42" i="16"/>
  <c r="V42" i="17" s="1"/>
  <c r="X7" i="16"/>
  <c r="AR38" i="16"/>
  <c r="T27" i="16"/>
  <c r="AR26" i="16"/>
  <c r="T23" i="16"/>
  <c r="AR22" i="16"/>
  <c r="T35" i="16"/>
  <c r="AR34" i="16"/>
  <c r="V26" i="16"/>
  <c r="V30" i="16"/>
  <c r="V34" i="16"/>
  <c r="V22" i="16"/>
  <c r="T31" i="16"/>
  <c r="AR30" i="16"/>
  <c r="AN25" i="17"/>
  <c r="AO25" i="17"/>
  <c r="AI41" i="16"/>
  <c r="AO24" i="17"/>
  <c r="AI20" i="16"/>
  <c r="AR19" i="16"/>
  <c r="C32" i="17"/>
  <c r="D32" i="16"/>
  <c r="D32" i="17" s="1"/>
  <c r="AN30" i="17"/>
  <c r="AO30" i="17"/>
  <c r="AM30" i="17"/>
  <c r="H13" i="16"/>
  <c r="AN24" i="17"/>
  <c r="J23" i="17"/>
  <c r="K31" i="16"/>
  <c r="L31" i="16"/>
  <c r="L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26" i="16"/>
  <c r="K26" i="16"/>
  <c r="J26" i="17"/>
  <c r="K27" i="16"/>
  <c r="L27" i="16"/>
  <c r="J27" i="17"/>
  <c r="AN22" i="17"/>
  <c r="AO22" i="17"/>
  <c r="AN23" i="17"/>
  <c r="C23" i="17"/>
  <c r="C22" i="17"/>
  <c r="H18" i="17"/>
  <c r="I19" i="16"/>
  <c r="I19" i="17" s="1"/>
  <c r="I18" i="16"/>
  <c r="I18" i="17" s="1"/>
  <c r="I14" i="16"/>
  <c r="I14" i="17" s="1"/>
  <c r="K24" i="16"/>
  <c r="S24" i="16" s="1"/>
  <c r="J24" i="17"/>
  <c r="C19" i="17"/>
  <c r="C18" i="17"/>
  <c r="K22" i="17"/>
  <c r="S22" i="17" s="1"/>
  <c r="J22" i="17"/>
  <c r="AO23" i="17"/>
  <c r="C17" i="16"/>
  <c r="C16" i="16"/>
  <c r="N6" i="16"/>
  <c r="H20" i="16"/>
  <c r="H20" i="17" s="1"/>
  <c r="H21" i="16"/>
  <c r="H21" i="17" s="1"/>
  <c r="AY62" i="17" l="1"/>
  <c r="BB62" i="17"/>
  <c r="AX62" i="17"/>
  <c r="AR62" i="17"/>
  <c r="AY58" i="17"/>
  <c r="BB58" i="17"/>
  <c r="AX58" i="17"/>
  <c r="AR58" i="17"/>
  <c r="AY54" i="17"/>
  <c r="BB54" i="17"/>
  <c r="AX42" i="17"/>
  <c r="AR42" i="17"/>
  <c r="AY42" i="17"/>
  <c r="BB42" i="17"/>
  <c r="AY46" i="17"/>
  <c r="BB46" i="17"/>
  <c r="AY50" i="17"/>
  <c r="BB50" i="17"/>
  <c r="AX46" i="17"/>
  <c r="AR46" i="17"/>
  <c r="AX50" i="17"/>
  <c r="AR50" i="17"/>
  <c r="Y35" i="17"/>
  <c r="AY35" i="17"/>
  <c r="AZ35" i="17"/>
  <c r="AX35" i="17"/>
  <c r="BA35" i="17"/>
  <c r="BB35" i="17"/>
  <c r="BC35" i="17"/>
  <c r="AV35" i="17"/>
  <c r="AW35" i="17"/>
  <c r="Y36" i="17"/>
  <c r="AY36" i="17"/>
  <c r="AZ36" i="17"/>
  <c r="BA36" i="17"/>
  <c r="BB36" i="17"/>
  <c r="BC36" i="17"/>
  <c r="AX36" i="17"/>
  <c r="AV36" i="17"/>
  <c r="AW36" i="17"/>
  <c r="Y40" i="17"/>
  <c r="AY40" i="17"/>
  <c r="AZ40" i="17"/>
  <c r="AX40" i="17"/>
  <c r="BA40" i="17"/>
  <c r="BB40" i="17"/>
  <c r="BC40" i="17"/>
  <c r="AV40" i="17"/>
  <c r="AW40" i="17"/>
  <c r="Y39" i="17"/>
  <c r="AY39" i="17"/>
  <c r="AZ39" i="17"/>
  <c r="BA39" i="17"/>
  <c r="BB39" i="17"/>
  <c r="AX39" i="17"/>
  <c r="BC39" i="17"/>
  <c r="AV39" i="17"/>
  <c r="AW39" i="17"/>
  <c r="Y34" i="17"/>
  <c r="AY34" i="17"/>
  <c r="AX34" i="17"/>
  <c r="BA34" i="17"/>
  <c r="BB34" i="17"/>
  <c r="AV34" i="17"/>
  <c r="AW34" i="17"/>
  <c r="Y41" i="17"/>
  <c r="AY41" i="17"/>
  <c r="AZ41" i="17"/>
  <c r="BA41" i="17"/>
  <c r="BB41" i="17"/>
  <c r="BC41" i="17"/>
  <c r="AV41" i="17"/>
  <c r="AX41" i="17"/>
  <c r="AW41" i="17"/>
  <c r="BD31" i="17"/>
  <c r="AY31" i="17"/>
  <c r="AZ31" i="17"/>
  <c r="AX31" i="17"/>
  <c r="BA31" i="17"/>
  <c r="BB31" i="17"/>
  <c r="BC31" i="17"/>
  <c r="AV31" i="17"/>
  <c r="AW31" i="17"/>
  <c r="Y37" i="17"/>
  <c r="AY37" i="17"/>
  <c r="AZ37" i="17"/>
  <c r="AX37" i="17"/>
  <c r="BA37" i="17"/>
  <c r="BB37" i="17"/>
  <c r="BC37" i="17"/>
  <c r="AV37" i="17"/>
  <c r="AW37" i="17"/>
  <c r="U44" i="16"/>
  <c r="Y31" i="17"/>
  <c r="U52" i="16"/>
  <c r="U53" i="16" s="1"/>
  <c r="U56" i="16"/>
  <c r="U57" i="16" s="1"/>
  <c r="U64" i="16"/>
  <c r="U65" i="16" s="1"/>
  <c r="U65" i="17" s="1"/>
  <c r="X21" i="16"/>
  <c r="W25" i="16"/>
  <c r="V21" i="16"/>
  <c r="V27" i="16"/>
  <c r="V63" i="16"/>
  <c r="V64" i="16" s="1"/>
  <c r="V55" i="16"/>
  <c r="V43" i="16"/>
  <c r="V51" i="16"/>
  <c r="V23" i="16"/>
  <c r="V59" i="16"/>
  <c r="V31" i="16"/>
  <c r="V47" i="16"/>
  <c r="V35" i="16"/>
  <c r="AZ34" i="17"/>
  <c r="V39" i="16"/>
  <c r="U21" i="16"/>
  <c r="U32" i="16"/>
  <c r="U61" i="16"/>
  <c r="U36" i="16"/>
  <c r="U28" i="16"/>
  <c r="U40" i="16"/>
  <c r="U45" i="16"/>
  <c r="U48" i="16"/>
  <c r="AR54" i="17"/>
  <c r="AX54" i="17"/>
  <c r="T56" i="16"/>
  <c r="AR55" i="16"/>
  <c r="T55" i="17"/>
  <c r="T60" i="16"/>
  <c r="AR59" i="16"/>
  <c r="T59" i="17"/>
  <c r="T44" i="16"/>
  <c r="AR43" i="16"/>
  <c r="T43" i="17"/>
  <c r="T64" i="16"/>
  <c r="AR63" i="16"/>
  <c r="T63" i="17"/>
  <c r="T48" i="16"/>
  <c r="AR47" i="16"/>
  <c r="T47" i="17"/>
  <c r="T52" i="16"/>
  <c r="AR51" i="16"/>
  <c r="T51" i="17"/>
  <c r="V43" i="17"/>
  <c r="V59" i="17"/>
  <c r="V51" i="17"/>
  <c r="V48" i="16"/>
  <c r="V47" i="17"/>
  <c r="V63" i="17"/>
  <c r="V55" i="17"/>
  <c r="J18" i="16"/>
  <c r="T41" i="17"/>
  <c r="R41" i="17"/>
  <c r="V41" i="17"/>
  <c r="L38" i="17"/>
  <c r="T32" i="16"/>
  <c r="AR31" i="16"/>
  <c r="T36" i="16"/>
  <c r="AR35" i="16"/>
  <c r="T28" i="16"/>
  <c r="AR27" i="16"/>
  <c r="T24" i="16"/>
  <c r="AR23" i="16"/>
  <c r="T40" i="16"/>
  <c r="T41" i="16" s="1"/>
  <c r="AR41" i="16" s="1"/>
  <c r="AR39" i="16"/>
  <c r="L32" i="16"/>
  <c r="L32" i="17" s="1"/>
  <c r="V31" i="17"/>
  <c r="AI21" i="16"/>
  <c r="AR21" i="16" s="1"/>
  <c r="AR20" i="16"/>
  <c r="AR31" i="17"/>
  <c r="T31" i="17"/>
  <c r="AB31" i="17"/>
  <c r="AC31" i="17"/>
  <c r="W31" i="17"/>
  <c r="AD31" i="17"/>
  <c r="AJ31" i="17"/>
  <c r="Z31" i="17"/>
  <c r="AL31" i="17"/>
  <c r="AK31" i="17"/>
  <c r="AF31" i="17"/>
  <c r="C33" i="17"/>
  <c r="D33" i="16"/>
  <c r="BD37" i="17"/>
  <c r="AL37" i="17"/>
  <c r="AD37" i="17"/>
  <c r="AH37" i="17"/>
  <c r="AC37" i="17"/>
  <c r="X37" i="17"/>
  <c r="V37" i="17"/>
  <c r="U37" i="17"/>
  <c r="T37" i="17"/>
  <c r="AJ37" i="17"/>
  <c r="AF37" i="17"/>
  <c r="AA37" i="17"/>
  <c r="W37" i="17"/>
  <c r="AI37" i="17"/>
  <c r="AE37" i="17"/>
  <c r="Z37" i="17"/>
  <c r="R37" i="17"/>
  <c r="AR37" i="17"/>
  <c r="AK37" i="17"/>
  <c r="AB37" i="17"/>
  <c r="AL34" i="17"/>
  <c r="AC34" i="17"/>
  <c r="AR34" i="17"/>
  <c r="AJ34" i="17"/>
  <c r="AE34" i="17"/>
  <c r="AA34" i="17"/>
  <c r="X34" i="17"/>
  <c r="AI34" i="17"/>
  <c r="AD34" i="17"/>
  <c r="AH34" i="17"/>
  <c r="Z34" i="17"/>
  <c r="W34" i="17"/>
  <c r="V34" i="17"/>
  <c r="U34" i="17"/>
  <c r="T34" i="17"/>
  <c r="BD34" i="17"/>
  <c r="AK34" i="17"/>
  <c r="AF34" i="17"/>
  <c r="AB34" i="17"/>
  <c r="AR36" i="17"/>
  <c r="AL36" i="17"/>
  <c r="AE36" i="17"/>
  <c r="AC36" i="17"/>
  <c r="R36" i="17"/>
  <c r="AJ36" i="17"/>
  <c r="AA36" i="17"/>
  <c r="X36" i="17"/>
  <c r="V36" i="17"/>
  <c r="U36" i="17"/>
  <c r="T36" i="17"/>
  <c r="BD36" i="17"/>
  <c r="AI36" i="17"/>
  <c r="AF36" i="17"/>
  <c r="Z36" i="17"/>
  <c r="W36" i="17"/>
  <c r="AK36" i="17"/>
  <c r="AD36" i="17"/>
  <c r="AH36" i="17"/>
  <c r="AB36" i="17"/>
  <c r="AL35" i="17"/>
  <c r="AF35" i="17"/>
  <c r="AC35" i="17"/>
  <c r="X35" i="17"/>
  <c r="BD35" i="17"/>
  <c r="AJ35" i="17"/>
  <c r="AD35" i="17"/>
  <c r="AA35" i="17"/>
  <c r="V35" i="17"/>
  <c r="U35" i="17"/>
  <c r="T35" i="17"/>
  <c r="W35" i="17"/>
  <c r="AI35" i="17"/>
  <c r="Z35" i="17"/>
  <c r="AH35" i="17"/>
  <c r="AK35" i="17"/>
  <c r="AE35" i="17"/>
  <c r="AB35" i="17"/>
  <c r="U31" i="17"/>
  <c r="AI31" i="17"/>
  <c r="AE31" i="17"/>
  <c r="AH31" i="17"/>
  <c r="AA31" i="17"/>
  <c r="X31" i="17"/>
  <c r="BD40" i="17"/>
  <c r="AI40" i="17"/>
  <c r="AF40" i="17"/>
  <c r="Z40" i="17"/>
  <c r="W40" i="17"/>
  <c r="AJ40" i="17"/>
  <c r="AA40" i="17"/>
  <c r="X40" i="17"/>
  <c r="AK40" i="17"/>
  <c r="AD40" i="17"/>
  <c r="AH40" i="17"/>
  <c r="AB40" i="17"/>
  <c r="V40" i="17"/>
  <c r="U40" i="17"/>
  <c r="T40" i="17"/>
  <c r="R40" i="17"/>
  <c r="AR40" i="17"/>
  <c r="AL40" i="17"/>
  <c r="AE40" i="17"/>
  <c r="AC40" i="17"/>
  <c r="AF39" i="17"/>
  <c r="AR39" i="17"/>
  <c r="AI39" i="17"/>
  <c r="Z39" i="17"/>
  <c r="BD39" i="17"/>
  <c r="AJ39" i="17"/>
  <c r="AD39" i="17"/>
  <c r="AH39" i="17"/>
  <c r="AA39" i="17"/>
  <c r="V39" i="17"/>
  <c r="U39" i="17"/>
  <c r="T39" i="17"/>
  <c r="AK39" i="17"/>
  <c r="AE39" i="17"/>
  <c r="AB39" i="17"/>
  <c r="W39" i="17"/>
  <c r="AL39" i="17"/>
  <c r="X39" i="17"/>
  <c r="AC39" i="17"/>
  <c r="AI41" i="17"/>
  <c r="AE41" i="17"/>
  <c r="Z41" i="17"/>
  <c r="AJ41" i="17"/>
  <c r="AF41" i="17"/>
  <c r="AA41" i="17"/>
  <c r="AR41" i="17"/>
  <c r="AK41" i="17"/>
  <c r="AB41" i="17"/>
  <c r="W41" i="17"/>
  <c r="BD41" i="17"/>
  <c r="AL41" i="17"/>
  <c r="AH41" i="17"/>
  <c r="AC41" i="17"/>
  <c r="U41" i="17"/>
  <c r="AD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K24" i="17"/>
  <c r="S24" i="17" s="1"/>
  <c r="J19" i="16"/>
  <c r="J19" i="17" s="1"/>
  <c r="J21" i="16"/>
  <c r="J21" i="17" s="1"/>
  <c r="AN20" i="17"/>
  <c r="AO20" i="17"/>
  <c r="AM20" i="17"/>
  <c r="I21" i="16"/>
  <c r="I21" i="17" s="1"/>
  <c r="AM18" i="17"/>
  <c r="AN18" i="17"/>
  <c r="AO18" i="17"/>
  <c r="D22" i="17"/>
  <c r="L22" i="16"/>
  <c r="AN21" i="17"/>
  <c r="AO21" i="17"/>
  <c r="AM21" i="17"/>
  <c r="J20" i="16"/>
  <c r="J20" i="17" s="1"/>
  <c r="I20" i="16"/>
  <c r="I20" i="17" s="1"/>
  <c r="S25" i="16"/>
  <c r="K25" i="17"/>
  <c r="S25" i="17" s="1"/>
  <c r="S23" i="16"/>
  <c r="K23" i="17"/>
  <c r="S23" i="17" s="1"/>
  <c r="C21" i="17"/>
  <c r="C20" i="17"/>
  <c r="D18" i="16"/>
  <c r="AZ62" i="17" l="1"/>
  <c r="BC62" i="17"/>
  <c r="AZ58" i="17"/>
  <c r="BC58" i="17"/>
  <c r="AZ54" i="17"/>
  <c r="BC54" i="17"/>
  <c r="V44" i="16"/>
  <c r="V45" i="16" s="1"/>
  <c r="AZ42" i="17"/>
  <c r="BC42" i="17"/>
  <c r="AZ46" i="17"/>
  <c r="BC46" i="17"/>
  <c r="AZ50" i="17"/>
  <c r="BC50" i="17"/>
  <c r="BC34" i="17"/>
  <c r="AY38" i="17"/>
  <c r="AZ38" i="17"/>
  <c r="BA38" i="17"/>
  <c r="AX38" i="17"/>
  <c r="BB38" i="17"/>
  <c r="BC38" i="17"/>
  <c r="AV38" i="17"/>
  <c r="AW38" i="17"/>
  <c r="Y30" i="17"/>
  <c r="AY30" i="17"/>
  <c r="AZ30" i="17"/>
  <c r="AX30" i="17"/>
  <c r="BA30" i="17"/>
  <c r="BB30" i="17"/>
  <c r="BC30" i="17"/>
  <c r="AV30" i="17"/>
  <c r="AW30" i="17"/>
  <c r="AY32" i="17"/>
  <c r="AZ32" i="17"/>
  <c r="AX32" i="17"/>
  <c r="BA32" i="17"/>
  <c r="BB32" i="17"/>
  <c r="BC32" i="17"/>
  <c r="AV32" i="17"/>
  <c r="AW32" i="17"/>
  <c r="Y29" i="17"/>
  <c r="AW29" i="17"/>
  <c r="AX29" i="17"/>
  <c r="BA29" i="17"/>
  <c r="BB29" i="17"/>
  <c r="AY29" i="17"/>
  <c r="AZ29" i="17"/>
  <c r="BC29" i="17"/>
  <c r="AV29" i="17"/>
  <c r="Y26" i="17"/>
  <c r="BB26" i="17"/>
  <c r="AV26" i="17"/>
  <c r="AW26" i="17"/>
  <c r="AY26" i="17"/>
  <c r="AX26" i="17"/>
  <c r="BC26" i="17"/>
  <c r="AZ26" i="17"/>
  <c r="BA26" i="17"/>
  <c r="Y28" i="17"/>
  <c r="AW28" i="17"/>
  <c r="BA28" i="17"/>
  <c r="BB28" i="17"/>
  <c r="AZ28" i="17"/>
  <c r="AX28" i="17"/>
  <c r="AY28" i="17"/>
  <c r="BC28" i="17"/>
  <c r="AV28" i="17"/>
  <c r="Y27" i="17"/>
  <c r="AW27" i="17"/>
  <c r="BA27" i="17"/>
  <c r="AX27" i="17"/>
  <c r="BB27" i="17"/>
  <c r="AY27" i="17"/>
  <c r="AZ27" i="17"/>
  <c r="BC27" i="17"/>
  <c r="AV27" i="17"/>
  <c r="V52" i="16"/>
  <c r="V53" i="16" s="1"/>
  <c r="AD38" i="17"/>
  <c r="Y38" i="17"/>
  <c r="BD32" i="17"/>
  <c r="Y32" i="17"/>
  <c r="V32" i="16"/>
  <c r="V49" i="16"/>
  <c r="V40" i="16"/>
  <c r="V36" i="16"/>
  <c r="V24" i="16"/>
  <c r="V65" i="16"/>
  <c r="V65" i="17" s="1"/>
  <c r="V56" i="16"/>
  <c r="V60" i="16"/>
  <c r="V28" i="16"/>
  <c r="U49" i="16"/>
  <c r="U41" i="16"/>
  <c r="U33" i="16"/>
  <c r="U29" i="16"/>
  <c r="U37" i="16"/>
  <c r="AR47" i="17"/>
  <c r="AR59" i="17"/>
  <c r="AR63" i="17"/>
  <c r="AR55" i="17"/>
  <c r="AR51" i="17"/>
  <c r="AR43" i="17"/>
  <c r="AR35" i="17"/>
  <c r="T61" i="16"/>
  <c r="AR61" i="16" s="1"/>
  <c r="AR60" i="16"/>
  <c r="T65" i="16"/>
  <c r="AR64" i="16"/>
  <c r="T45" i="16"/>
  <c r="AR45" i="16" s="1"/>
  <c r="AR44" i="16"/>
  <c r="T49" i="16"/>
  <c r="AR49" i="16" s="1"/>
  <c r="AR48" i="16"/>
  <c r="T53" i="16"/>
  <c r="AR53" i="16" s="1"/>
  <c r="AR52" i="16"/>
  <c r="T57" i="16"/>
  <c r="AR57" i="16" s="1"/>
  <c r="AR56" i="16"/>
  <c r="AI32" i="17"/>
  <c r="AI38" i="17"/>
  <c r="AB38" i="17"/>
  <c r="X38" i="17"/>
  <c r="AR38" i="17"/>
  <c r="W38" i="17"/>
  <c r="AA38" i="17"/>
  <c r="T38" i="17"/>
  <c r="Z38" i="17"/>
  <c r="AC38" i="17"/>
  <c r="AK38" i="17"/>
  <c r="AE38" i="17"/>
  <c r="U38" i="17"/>
  <c r="AH38" i="17"/>
  <c r="AF38" i="17"/>
  <c r="AL38" i="17"/>
  <c r="BD38" i="17"/>
  <c r="AJ38" i="17"/>
  <c r="V38" i="17"/>
  <c r="AC32" i="17"/>
  <c r="AD32" i="17"/>
  <c r="R32" i="17"/>
  <c r="T32" i="17"/>
  <c r="AB32" i="17"/>
  <c r="X32" i="17"/>
  <c r="AL32" i="17"/>
  <c r="AJ32" i="17"/>
  <c r="V32" i="17"/>
  <c r="AH32" i="17"/>
  <c r="AA32" i="17"/>
  <c r="Z32" i="17"/>
  <c r="AK32" i="17"/>
  <c r="AF32" i="17"/>
  <c r="AR32" i="17"/>
  <c r="U32" i="17"/>
  <c r="AE32" i="17"/>
  <c r="W32" i="17"/>
  <c r="AR40" i="16"/>
  <c r="T37" i="16"/>
  <c r="AR37" i="16" s="1"/>
  <c r="AR36" i="16"/>
  <c r="T25" i="16"/>
  <c r="AR25" i="16" s="1"/>
  <c r="AR24" i="16"/>
  <c r="T29" i="16"/>
  <c r="AR29" i="16" s="1"/>
  <c r="AR28" i="16"/>
  <c r="T33" i="16"/>
  <c r="AR33" i="16" s="1"/>
  <c r="AR32" i="16"/>
  <c r="D33" i="17"/>
  <c r="L33" i="16"/>
  <c r="L33" i="17" s="1"/>
  <c r="X26" i="17"/>
  <c r="W26" i="17"/>
  <c r="AB26" i="17"/>
  <c r="V26" i="17"/>
  <c r="T26" i="17"/>
  <c r="AA26" i="17"/>
  <c r="Z26" i="17"/>
  <c r="U26" i="17"/>
  <c r="AI27" i="17"/>
  <c r="AD27" i="17"/>
  <c r="AH27" i="17"/>
  <c r="AC27" i="17"/>
  <c r="W27" i="17"/>
  <c r="V27" i="17"/>
  <c r="T27" i="17"/>
  <c r="AL27" i="17"/>
  <c r="AB27" i="17"/>
  <c r="AJ27" i="17"/>
  <c r="AE27" i="17"/>
  <c r="Z27" i="17"/>
  <c r="X27" i="17"/>
  <c r="AR27" i="17"/>
  <c r="AK27" i="17"/>
  <c r="AF27" i="17"/>
  <c r="AA27" i="17"/>
  <c r="U27" i="17"/>
  <c r="BD27" i="17"/>
  <c r="BD30" i="17"/>
  <c r="AD30" i="17"/>
  <c r="X30" i="17"/>
  <c r="AL30" i="17"/>
  <c r="Z30" i="17"/>
  <c r="AH30" i="17"/>
  <c r="AK30" i="17"/>
  <c r="V30" i="17"/>
  <c r="AF30" i="17"/>
  <c r="AI30" i="17"/>
  <c r="W30" i="17"/>
  <c r="U30" i="17"/>
  <c r="AR30" i="17"/>
  <c r="AA30" i="17"/>
  <c r="AE30" i="17"/>
  <c r="T30" i="17"/>
  <c r="AC30" i="17"/>
  <c r="AJ30" i="17"/>
  <c r="AB30" i="17"/>
  <c r="BD29" i="17"/>
  <c r="AL29" i="17"/>
  <c r="V29" i="17"/>
  <c r="AD29" i="17"/>
  <c r="T29" i="17"/>
  <c r="AF29" i="17"/>
  <c r="AR29" i="17"/>
  <c r="AA29" i="17"/>
  <c r="W29" i="17"/>
  <c r="AE29" i="17"/>
  <c r="AI29" i="17"/>
  <c r="U29" i="17"/>
  <c r="AB29" i="17"/>
  <c r="AH29" i="17"/>
  <c r="Z29" i="17"/>
  <c r="X29" i="17"/>
  <c r="AC29" i="17"/>
  <c r="R29" i="17"/>
  <c r="AJ29" i="17"/>
  <c r="AK29" i="17"/>
  <c r="BD28" i="17"/>
  <c r="AR28" i="17"/>
  <c r="V28" i="17"/>
  <c r="AA28" i="17"/>
  <c r="AD28" i="17"/>
  <c r="T28" i="17"/>
  <c r="AC28" i="17"/>
  <c r="AL28" i="17"/>
  <c r="U28" i="17"/>
  <c r="W28" i="17"/>
  <c r="AH28" i="17"/>
  <c r="R28" i="17"/>
  <c r="AF28" i="17"/>
  <c r="AI28" i="17"/>
  <c r="AB28" i="17"/>
  <c r="AK28" i="17"/>
  <c r="Z28" i="17"/>
  <c r="AJ28" i="17"/>
  <c r="X28" i="17"/>
  <c r="AE28" i="17"/>
  <c r="BD26" i="17"/>
  <c r="AF26" i="17"/>
  <c r="AD26" i="17"/>
  <c r="AR26" i="17"/>
  <c r="AL26" i="17"/>
  <c r="AK26" i="17"/>
  <c r="AI26" i="17"/>
  <c r="AC26" i="17"/>
  <c r="AE26" i="17"/>
  <c r="AH26" i="17"/>
  <c r="AJ26" i="17"/>
  <c r="D24" i="16"/>
  <c r="C24" i="17"/>
  <c r="D21" i="17"/>
  <c r="D23" i="17"/>
  <c r="L23" i="16"/>
  <c r="L23" i="17" s="1"/>
  <c r="L22" i="17"/>
  <c r="D25" i="16"/>
  <c r="L25" i="16" s="1"/>
  <c r="C25" i="17"/>
  <c r="K18" i="16"/>
  <c r="J18" i="17"/>
  <c r="D18" i="17"/>
  <c r="L18" i="16"/>
  <c r="M18" i="16" s="1"/>
  <c r="AR65" i="16" l="1"/>
  <c r="AR65" i="17" s="1"/>
  <c r="T65" i="17"/>
  <c r="M63" i="16"/>
  <c r="M62" i="16"/>
  <c r="AY33" i="17"/>
  <c r="AZ33" i="17"/>
  <c r="AX33" i="17"/>
  <c r="BA33" i="17"/>
  <c r="BB33" i="17"/>
  <c r="BC33" i="17"/>
  <c r="AV33" i="17"/>
  <c r="AW33" i="17"/>
  <c r="Y22" i="17"/>
  <c r="AZ22" i="17"/>
  <c r="BC22" i="17"/>
  <c r="AX22" i="17"/>
  <c r="BB22" i="17"/>
  <c r="AY22" i="17"/>
  <c r="AW22" i="17"/>
  <c r="AV22" i="17"/>
  <c r="BA22" i="17"/>
  <c r="Y23" i="17"/>
  <c r="BC23" i="17"/>
  <c r="AV23" i="17"/>
  <c r="AY23" i="17"/>
  <c r="AW23" i="17"/>
  <c r="AZ23" i="17"/>
  <c r="AX23" i="17"/>
  <c r="BA23" i="17"/>
  <c r="BB23" i="17"/>
  <c r="R33" i="17"/>
  <c r="Y33" i="17"/>
  <c r="V25" i="16"/>
  <c r="V41" i="16"/>
  <c r="V29" i="16"/>
  <c r="V37" i="16"/>
  <c r="V61" i="16"/>
  <c r="V57" i="16"/>
  <c r="V33" i="16"/>
  <c r="AF33" i="17"/>
  <c r="AB33" i="17"/>
  <c r="U33" i="17"/>
  <c r="AA33" i="17"/>
  <c r="X33" i="17"/>
  <c r="T33" i="17"/>
  <c r="AC33" i="17"/>
  <c r="Z33" i="17"/>
  <c r="W33" i="17"/>
  <c r="AR33" i="17"/>
  <c r="V33" i="17"/>
  <c r="AI33" i="17"/>
  <c r="AH33" i="17"/>
  <c r="AE33" i="17"/>
  <c r="AD33" i="17"/>
  <c r="AJ33" i="17"/>
  <c r="AL33" i="17"/>
  <c r="BD33" i="17"/>
  <c r="AK33" i="17"/>
  <c r="AR23" i="17"/>
  <c r="D24" i="17"/>
  <c r="L24" i="16"/>
  <c r="L24" i="17" s="1"/>
  <c r="Z23" i="17"/>
  <c r="V23" i="17"/>
  <c r="AE23" i="17"/>
  <c r="W23" i="17"/>
  <c r="AB23" i="17"/>
  <c r="AD23" i="17"/>
  <c r="AL23" i="17"/>
  <c r="AH23" i="17"/>
  <c r="AF23" i="17"/>
  <c r="AK23" i="17"/>
  <c r="AJ23" i="17"/>
  <c r="AC23" i="17"/>
  <c r="BD23" i="17"/>
  <c r="AA23" i="17"/>
  <c r="T23" i="17"/>
  <c r="X23" i="17"/>
  <c r="AI23" i="17"/>
  <c r="K18" i="17"/>
  <c r="S18" i="17" s="1"/>
  <c r="S18" i="16"/>
  <c r="D25" i="17"/>
  <c r="L18" i="17"/>
  <c r="BD22" i="17"/>
  <c r="AE22" i="17"/>
  <c r="AR22" i="17"/>
  <c r="AD22" i="17"/>
  <c r="W22" i="17"/>
  <c r="T22" i="17"/>
  <c r="AK22" i="17"/>
  <c r="AH22" i="17"/>
  <c r="AB22" i="17"/>
  <c r="AA22" i="17"/>
  <c r="AI22" i="17"/>
  <c r="AF22" i="17"/>
  <c r="X22" i="17"/>
  <c r="U22" i="17"/>
  <c r="AL22" i="17"/>
  <c r="V22" i="17"/>
  <c r="AJ22" i="17"/>
  <c r="AC22" i="17"/>
  <c r="Z22" i="17"/>
  <c r="Y24" i="17" l="1"/>
  <c r="BB24" i="17"/>
  <c r="BC24" i="17"/>
  <c r="AY24" i="17"/>
  <c r="AX24" i="17"/>
  <c r="AV24" i="17"/>
  <c r="AW24" i="17"/>
  <c r="AZ24" i="17"/>
  <c r="BA24" i="17"/>
  <c r="Y18" i="17"/>
  <c r="AV18" i="17"/>
  <c r="AZ18" i="17"/>
  <c r="AW18" i="17"/>
  <c r="BA18" i="17"/>
  <c r="AX18" i="17"/>
  <c r="AY18" i="17"/>
  <c r="BB18" i="17"/>
  <c r="BC18" i="17"/>
  <c r="L25" i="17"/>
  <c r="BD24" i="17"/>
  <c r="U24" i="17"/>
  <c r="AR24" i="17"/>
  <c r="AH24" i="17"/>
  <c r="Z24" i="17"/>
  <c r="R24" i="17"/>
  <c r="AI24" i="17"/>
  <c r="AB24" i="17"/>
  <c r="V24" i="17"/>
  <c r="AC24" i="17"/>
  <c r="AA24" i="17"/>
  <c r="AF24" i="17"/>
  <c r="AL24" i="17"/>
  <c r="AK24" i="17"/>
  <c r="X24" i="17"/>
  <c r="AJ24" i="17"/>
  <c r="AD24" i="17"/>
  <c r="T24" i="17"/>
  <c r="W24" i="17"/>
  <c r="AE24" i="17"/>
  <c r="BD18" i="17"/>
  <c r="AH18" i="17"/>
  <c r="AJ18" i="17"/>
  <c r="AF18" i="17"/>
  <c r="AL18" i="17"/>
  <c r="T18" i="17"/>
  <c r="W18" i="17"/>
  <c r="U18" i="17"/>
  <c r="AD18" i="17"/>
  <c r="X18" i="17"/>
  <c r="AC18" i="17"/>
  <c r="AA18" i="17"/>
  <c r="V18" i="17"/>
  <c r="AB18" i="17"/>
  <c r="AI18" i="17"/>
  <c r="AE18" i="17"/>
  <c r="AR18" i="17"/>
  <c r="Z18" i="17"/>
  <c r="AK18" i="17"/>
  <c r="BB25" i="17" l="1"/>
  <c r="AX25" i="17"/>
  <c r="BC25" i="17"/>
  <c r="AY25" i="17"/>
  <c r="AV25" i="17"/>
  <c r="AW25" i="17"/>
  <c r="AZ25" i="17"/>
  <c r="BA25" i="17"/>
  <c r="T25" i="17"/>
  <c r="Y25" i="17"/>
  <c r="V25" i="17"/>
  <c r="AD25" i="17"/>
  <c r="Z25" i="17"/>
  <c r="AF25" i="17"/>
  <c r="AI25" i="17"/>
  <c r="AA25" i="17"/>
  <c r="AC25" i="17"/>
  <c r="AK25" i="17"/>
  <c r="AL25" i="17"/>
  <c r="AB25" i="17"/>
  <c r="AJ25" i="17"/>
  <c r="AE25" i="17"/>
  <c r="BD25" i="17"/>
  <c r="U25" i="17"/>
  <c r="AR25" i="17"/>
  <c r="R25" i="17"/>
  <c r="X25" i="17"/>
  <c r="W25" i="17"/>
  <c r="AH25" i="17"/>
  <c r="AN7" i="16" l="1"/>
  <c r="AN8" i="16"/>
  <c r="AN9" i="16"/>
  <c r="AO83" i="16" a="1"/>
  <c r="AM85" i="16" l="1" a="1"/>
  <c r="AM85" i="16" s="1"/>
  <c r="AO83" i="16"/>
  <c r="AM86" i="16" l="1"/>
  <c r="AM87" i="16"/>
  <c r="AM88" i="16"/>
  <c r="H10" i="16"/>
  <c r="H11" i="16"/>
  <c r="H12" i="16"/>
  <c r="H15" i="16"/>
  <c r="H16" i="16"/>
  <c r="H17" i="16"/>
  <c r="AJ11" i="16"/>
  <c r="AJ12" i="16" s="1"/>
  <c r="AJ13" i="16" s="1"/>
  <c r="C11" i="16"/>
  <c r="D11" i="16" s="1"/>
  <c r="J14" i="16" l="1"/>
  <c r="J10" i="16"/>
  <c r="I15" i="16"/>
  <c r="I16" i="16"/>
  <c r="I11" i="16"/>
  <c r="I13" i="16"/>
  <c r="I10" i="16"/>
  <c r="K19" i="16"/>
  <c r="C13" i="16"/>
  <c r="D13" i="16" s="1"/>
  <c r="C12" i="16"/>
  <c r="D12" i="16" s="1"/>
  <c r="S19" i="16" l="1"/>
  <c r="K19" i="17"/>
  <c r="S19" i="17" s="1"/>
  <c r="K20" i="16"/>
  <c r="K21" i="16"/>
  <c r="L21" i="16"/>
  <c r="S20" i="16" l="1"/>
  <c r="K20" i="17"/>
  <c r="S20" i="17" s="1"/>
  <c r="S21" i="16"/>
  <c r="K21" i="17"/>
  <c r="S21" i="17" s="1"/>
  <c r="L21" i="17"/>
  <c r="Y21" i="17" l="1"/>
  <c r="BB21" i="17"/>
  <c r="BC21" i="17"/>
  <c r="AV21" i="17"/>
  <c r="AW21" i="17"/>
  <c r="AX21" i="17"/>
  <c r="AY21" i="17"/>
  <c r="AZ21" i="17"/>
  <c r="BA21" i="17"/>
  <c r="BD21" i="17"/>
  <c r="AH21" i="17"/>
  <c r="T21" i="17"/>
  <c r="R21" i="17"/>
  <c r="Z21" i="17"/>
  <c r="AR21" i="17"/>
  <c r="U21" i="17"/>
  <c r="X21" i="17"/>
  <c r="AA21" i="17"/>
  <c r="AD21" i="17"/>
  <c r="AC21" i="17"/>
  <c r="AK21" i="17"/>
  <c r="AI21" i="17"/>
  <c r="AJ21" i="17"/>
  <c r="AB21" i="17"/>
  <c r="W21" i="17"/>
  <c r="AL21" i="17"/>
  <c r="AE21" i="17"/>
  <c r="AF21" i="17"/>
  <c r="V21" i="17"/>
  <c r="AD15" i="16" l="1"/>
  <c r="AD16" i="16" s="1"/>
  <c r="AD17" i="16" s="1"/>
  <c r="AD11" i="16"/>
  <c r="AD12" i="16" s="1"/>
  <c r="AD13" i="16" s="1"/>
  <c r="X11" i="16" l="1"/>
  <c r="X12" i="16" s="1"/>
  <c r="X13" i="16" s="1"/>
  <c r="AA15" i="16"/>
  <c r="AA16" i="16" s="1"/>
  <c r="AA17" i="16" s="1"/>
  <c r="AA11" i="16"/>
  <c r="AA12" i="16" s="1"/>
  <c r="AA13" i="16" s="1"/>
  <c r="W15" i="16"/>
  <c r="W16" i="16" s="1"/>
  <c r="W17" i="16" s="1"/>
  <c r="W11" i="16"/>
  <c r="W12" i="16" s="1"/>
  <c r="W13" i="16" s="1"/>
  <c r="V15" i="16"/>
  <c r="V16" i="16" s="1"/>
  <c r="V17" i="16" s="1"/>
  <c r="V11" i="16"/>
  <c r="V12" i="16" s="1"/>
  <c r="V13" i="16" s="1"/>
  <c r="U15" i="16"/>
  <c r="U16" i="16" s="1"/>
  <c r="U17" i="16" s="1"/>
  <c r="U11" i="16"/>
  <c r="U12" i="16" s="1"/>
  <c r="U13" i="16" s="1"/>
  <c r="A81" i="16"/>
  <c r="A80" i="16"/>
  <c r="A79" i="16"/>
  <c r="AL15" i="16"/>
  <c r="AL16" i="16" s="1"/>
  <c r="AL17" i="16" s="1"/>
  <c r="AK15" i="16"/>
  <c r="AK16" i="16" s="1"/>
  <c r="AK17" i="16" s="1"/>
  <c r="AJ15" i="16"/>
  <c r="AJ16" i="16" s="1"/>
  <c r="AJ17" i="16" s="1"/>
  <c r="AF15" i="16"/>
  <c r="AF16" i="16" s="1"/>
  <c r="AF17" i="16" s="1"/>
  <c r="AE15" i="16"/>
  <c r="AE16" i="16" s="1"/>
  <c r="AE17" i="16" s="1"/>
  <c r="AC15" i="16"/>
  <c r="AC16" i="16" s="1"/>
  <c r="AC17" i="16" s="1"/>
  <c r="AB15" i="16"/>
  <c r="AB16" i="16" s="1"/>
  <c r="AB17" i="16" s="1"/>
  <c r="Z16" i="16"/>
  <c r="Z17" i="16" s="1"/>
  <c r="T15" i="16"/>
  <c r="AL11" i="16"/>
  <c r="AL12" i="16" s="1"/>
  <c r="AL13" i="16" s="1"/>
  <c r="AK11" i="16"/>
  <c r="AK12" i="16" s="1"/>
  <c r="AK13" i="16" s="1"/>
  <c r="AH12" i="16"/>
  <c r="AH13" i="16" s="1"/>
  <c r="AF11" i="16"/>
  <c r="AF12" i="16" s="1"/>
  <c r="AF13" i="16" s="1"/>
  <c r="AE11" i="16"/>
  <c r="AE12" i="16" s="1"/>
  <c r="AE13" i="16" s="1"/>
  <c r="AC11" i="16"/>
  <c r="AC12" i="16" s="1"/>
  <c r="AC13" i="16" s="1"/>
  <c r="AB11" i="16"/>
  <c r="AB12" i="16" s="1"/>
  <c r="AB13" i="16" s="1"/>
  <c r="Z11" i="16"/>
  <c r="Z12" i="16" s="1"/>
  <c r="Z13" i="16" s="1"/>
  <c r="T11" i="16"/>
  <c r="T12" i="16" s="1"/>
  <c r="T13" i="16" s="1"/>
  <c r="H9" i="16"/>
  <c r="H8" i="16"/>
  <c r="H7" i="16"/>
  <c r="AJ7" i="16"/>
  <c r="AJ8" i="16" s="1"/>
  <c r="AJ9" i="16" s="1"/>
  <c r="AR6" i="16"/>
  <c r="D6" i="16"/>
  <c r="P17" i="17"/>
  <c r="O17" i="17"/>
  <c r="P16" i="17"/>
  <c r="O16" i="17"/>
  <c r="P15" i="17"/>
  <c r="O15" i="17"/>
  <c r="P14" i="17"/>
  <c r="O14" i="17"/>
  <c r="P13" i="17"/>
  <c r="O13" i="17"/>
  <c r="P12" i="17"/>
  <c r="O12" i="17"/>
  <c r="P11" i="17"/>
  <c r="O11" i="17"/>
  <c r="P10" i="17"/>
  <c r="O10" i="17"/>
  <c r="N5" i="8"/>
  <c r="M5" i="8"/>
  <c r="L5" i="8"/>
  <c r="N6" i="8"/>
  <c r="M6" i="8"/>
  <c r="L6" i="8"/>
  <c r="N7" i="8"/>
  <c r="M7" i="8"/>
  <c r="L7" i="8"/>
  <c r="D6" i="17" l="1"/>
  <c r="AP7" i="16"/>
  <c r="AP8" i="16"/>
  <c r="AP9" i="16"/>
  <c r="AQ9" i="16"/>
  <c r="AQ7" i="16"/>
  <c r="AQ8" i="16"/>
  <c r="J6" i="16"/>
  <c r="L6" i="16" s="1"/>
  <c r="AR15" i="16"/>
  <c r="AR11" i="16"/>
  <c r="T16" i="16"/>
  <c r="AG7" i="16"/>
  <c r="AG8" i="16" s="1"/>
  <c r="AG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M6" i="16"/>
  <c r="F6" i="16"/>
  <c r="F6" i="17" s="1"/>
  <c r="E6" i="17"/>
  <c r="AR13" i="16"/>
  <c r="AR12" i="16"/>
  <c r="AR16" i="16"/>
  <c r="K17" i="16"/>
  <c r="S17" i="16" s="1"/>
  <c r="T17" i="16"/>
  <c r="D17" i="16"/>
  <c r="L17" i="16" s="1"/>
  <c r="D16" i="16"/>
  <c r="L16" i="16" s="1"/>
  <c r="L15" i="16"/>
  <c r="K12" i="16"/>
  <c r="S12" i="16" s="1"/>
  <c r="L12" i="16"/>
  <c r="K13" i="16"/>
  <c r="S13" i="16" s="1"/>
  <c r="L13" i="16"/>
  <c r="K11" i="16"/>
  <c r="S11" i="16" s="1"/>
  <c r="L11" i="16"/>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7" i="16" l="1"/>
  <c r="L20" i="16"/>
  <c r="D20" i="17"/>
  <c r="AN6" i="17"/>
  <c r="AM6" i="17"/>
  <c r="AO94" i="17" a="1"/>
  <c r="I6" i="16"/>
  <c r="H17" i="17"/>
  <c r="H16" i="17"/>
  <c r="H15" i="17"/>
  <c r="H14" i="17"/>
  <c r="H13" i="17"/>
  <c r="H12" i="17"/>
  <c r="H10" i="17"/>
  <c r="H9" i="17"/>
  <c r="H8" i="17"/>
  <c r="AL7" i="16"/>
  <c r="AL8" i="16" s="1"/>
  <c r="AL9" i="16" s="1"/>
  <c r="AK7" i="16"/>
  <c r="AK8" i="16" s="1"/>
  <c r="AK9" i="16" s="1"/>
  <c r="AI7" i="16"/>
  <c r="AH7" i="16"/>
  <c r="AH8" i="16" s="1"/>
  <c r="AH9" i="16" s="1"/>
  <c r="AF7" i="16"/>
  <c r="AF8" i="16" s="1"/>
  <c r="AF9" i="16" s="1"/>
  <c r="AE7" i="16"/>
  <c r="AE8" i="16" s="1"/>
  <c r="AE9" i="16" s="1"/>
  <c r="AD7" i="16"/>
  <c r="AC7" i="16"/>
  <c r="AC8" i="16" s="1"/>
  <c r="AC9" i="16" s="1"/>
  <c r="AB7" i="16"/>
  <c r="AB8" i="16" s="1"/>
  <c r="Z7" i="16"/>
  <c r="X8" i="16"/>
  <c r="X9" i="16" s="1"/>
  <c r="W9" i="16"/>
  <c r="U7" i="16"/>
  <c r="O6" i="16"/>
  <c r="O7" i="16" s="1"/>
  <c r="O8" i="16" s="1"/>
  <c r="O9" i="16" s="1"/>
  <c r="N7" i="16"/>
  <c r="N8" i="16" s="1"/>
  <c r="N9" i="16" s="1"/>
  <c r="Z8" i="16" l="1"/>
  <c r="I6" i="17"/>
  <c r="K6" i="16"/>
  <c r="K6" i="17" s="1"/>
  <c r="AP9" i="17"/>
  <c r="AQ9" i="17"/>
  <c r="AB9" i="16"/>
  <c r="AP8" i="17"/>
  <c r="AQ8" i="17"/>
  <c r="AI8" i="16"/>
  <c r="AI9" i="16" s="1"/>
  <c r="AR7" i="16"/>
  <c r="L19" i="16"/>
  <c r="D19" i="17"/>
  <c r="L20" i="17"/>
  <c r="U8" i="16"/>
  <c r="U23" i="16"/>
  <c r="AD8" i="16"/>
  <c r="AO94" i="17"/>
  <c r="AN14" i="17"/>
  <c r="AM14" i="17"/>
  <c r="AO14" i="17"/>
  <c r="AO17" i="17"/>
  <c r="AM17" i="17"/>
  <c r="AN17" i="17"/>
  <c r="AN8" i="17"/>
  <c r="AM8" i="17"/>
  <c r="AO8" i="17"/>
  <c r="C14" i="17"/>
  <c r="I7" i="16"/>
  <c r="H7" i="17"/>
  <c r="AN10" i="17"/>
  <c r="AM10" i="17"/>
  <c r="AO10" i="17"/>
  <c r="AO13" i="17"/>
  <c r="AM13" i="17"/>
  <c r="AN13" i="17"/>
  <c r="AO15" i="17"/>
  <c r="AN15" i="17"/>
  <c r="AM15" i="17"/>
  <c r="AO9" i="17"/>
  <c r="AM9" i="17"/>
  <c r="AN9" i="17"/>
  <c r="AN16" i="17"/>
  <c r="AM16" i="17"/>
  <c r="AO16" i="17"/>
  <c r="C6" i="17"/>
  <c r="AN12" i="17"/>
  <c r="AM12" i="17"/>
  <c r="AO12" i="17"/>
  <c r="T8" i="16"/>
  <c r="C10" i="17"/>
  <c r="I8" i="16"/>
  <c r="C9" i="16"/>
  <c r="C8" i="16"/>
  <c r="D8" i="16" s="1"/>
  <c r="C7" i="16"/>
  <c r="D7" i="16" s="1"/>
  <c r="D7" i="17" s="1"/>
  <c r="I9" i="16"/>
  <c r="J8" i="16"/>
  <c r="J9" i="16"/>
  <c r="J7" i="16"/>
  <c r="V7" i="16"/>
  <c r="V8" i="16" s="1"/>
  <c r="V9" i="16" s="1"/>
  <c r="AA7"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F1887" i="14" s="1"/>
  <c r="D1888" i="14"/>
  <c r="D1889" i="14"/>
  <c r="D1890" i="14"/>
  <c r="D1891" i="14"/>
  <c r="F1891" i="14" s="1"/>
  <c r="D1892" i="14"/>
  <c r="D1893" i="14"/>
  <c r="D1894" i="14"/>
  <c r="D1895" i="14"/>
  <c r="F1895" i="14" s="1"/>
  <c r="D1896" i="14"/>
  <c r="D1897" i="14"/>
  <c r="D1898" i="14"/>
  <c r="D1899" i="14"/>
  <c r="F1899" i="14" s="1"/>
  <c r="D2" i="14"/>
  <c r="P6" i="16" l="1"/>
  <c r="Y20" i="17"/>
  <c r="BA20" i="17"/>
  <c r="BC20" i="17"/>
  <c r="AV20" i="17"/>
  <c r="AW20" i="17"/>
  <c r="AX20" i="17"/>
  <c r="BB20" i="17"/>
  <c r="AY20" i="17"/>
  <c r="AZ20" i="17"/>
  <c r="L7" i="16"/>
  <c r="U23" i="17"/>
  <c r="Z9" i="16"/>
  <c r="AQ7" i="17"/>
  <c r="AN7" i="17"/>
  <c r="AO7" i="17"/>
  <c r="AP7" i="17"/>
  <c r="T9" i="16"/>
  <c r="AR9" i="16" s="1"/>
  <c r="AR8" i="16"/>
  <c r="BD20" i="17"/>
  <c r="T20" i="17"/>
  <c r="AA20" i="17"/>
  <c r="AL20" i="17"/>
  <c r="AC20" i="17"/>
  <c r="Z20" i="17"/>
  <c r="AJ20" i="17"/>
  <c r="AH20" i="17"/>
  <c r="W20" i="17"/>
  <c r="AI20" i="17"/>
  <c r="AE20" i="17"/>
  <c r="U20" i="17"/>
  <c r="AD20" i="17"/>
  <c r="AK20" i="17"/>
  <c r="V20" i="17"/>
  <c r="AF20" i="17"/>
  <c r="AB20" i="17"/>
  <c r="AR20" i="17"/>
  <c r="X20" i="17"/>
  <c r="R20" i="17"/>
  <c r="U9" i="16"/>
  <c r="U25" i="16" s="1"/>
  <c r="U24" i="16"/>
  <c r="L19" i="17"/>
  <c r="K7" i="16"/>
  <c r="S7" i="16" s="1"/>
  <c r="K9" i="16"/>
  <c r="S9" i="16" s="1"/>
  <c r="K8" i="16"/>
  <c r="S8" i="16" s="1"/>
  <c r="S6" i="16"/>
  <c r="I10" i="17"/>
  <c r="L8" i="16"/>
  <c r="D9" i="16"/>
  <c r="L9" i="16" s="1"/>
  <c r="I15" i="17"/>
  <c r="I17" i="17"/>
  <c r="I16" i="17"/>
  <c r="I8" i="17"/>
  <c r="K14" i="16"/>
  <c r="S14" i="16" s="1"/>
  <c r="L14" i="16"/>
  <c r="I7" i="17"/>
  <c r="I9" i="17"/>
  <c r="J9" i="17"/>
  <c r="J8" i="17"/>
  <c r="AD9" i="16"/>
  <c r="C17" i="17"/>
  <c r="H11" i="17"/>
  <c r="J16" i="17"/>
  <c r="C9" i="17"/>
  <c r="D10" i="17"/>
  <c r="J7" i="17"/>
  <c r="J15" i="17"/>
  <c r="J14" i="17"/>
  <c r="C7" i="17"/>
  <c r="C15" i="17"/>
  <c r="D14" i="17"/>
  <c r="J17" i="17"/>
  <c r="C8" i="17"/>
  <c r="C16" i="17"/>
  <c r="R6" i="16"/>
  <c r="AM7" i="17"/>
  <c r="AA8" i="16"/>
  <c r="AA9" i="16" s="1"/>
  <c r="C12" i="17"/>
  <c r="C11" i="17"/>
  <c r="C13" i="17"/>
  <c r="K10" i="16"/>
  <c r="S10" i="16" s="1"/>
  <c r="F1879" i="14"/>
  <c r="F1863" i="14"/>
  <c r="F1847" i="14"/>
  <c r="F1831" i="14"/>
  <c r="F1815" i="14"/>
  <c r="F1799" i="14"/>
  <c r="F1783" i="14"/>
  <c r="F1767" i="14"/>
  <c r="F1751" i="14"/>
  <c r="F1739" i="14"/>
  <c r="F1719" i="14"/>
  <c r="F1707" i="14"/>
  <c r="F1687" i="14"/>
  <c r="F1675" i="14"/>
  <c r="F1655" i="14"/>
  <c r="F1643" i="14"/>
  <c r="F1623" i="14"/>
  <c r="F1611" i="14"/>
  <c r="F1591" i="14"/>
  <c r="F1579" i="14"/>
  <c r="F1563" i="14"/>
  <c r="F1551" i="14"/>
  <c r="F1531" i="14"/>
  <c r="F1519" i="14"/>
  <c r="F1503" i="14"/>
  <c r="F1491" i="14"/>
  <c r="F1483" i="14"/>
  <c r="F1467" i="14"/>
  <c r="F1459" i="14"/>
  <c r="F1443" i="14"/>
  <c r="F1435" i="14"/>
  <c r="F1423" i="14"/>
  <c r="F1407" i="14"/>
  <c r="F1395" i="14"/>
  <c r="F1383" i="14"/>
  <c r="F1371" i="14"/>
  <c r="F1359" i="14"/>
  <c r="F1347" i="14"/>
  <c r="F1335" i="14"/>
  <c r="F1762" i="14"/>
  <c r="F1738" i="14"/>
  <c r="F1722" i="14"/>
  <c r="F1698" i="14"/>
  <c r="F1690" i="14"/>
  <c r="F1662" i="14"/>
  <c r="F1598" i="14"/>
  <c r="F1550" i="14"/>
  <c r="F1534" i="14"/>
  <c r="F1470" i="14"/>
  <c r="F1422" i="14"/>
  <c r="F1406" i="14"/>
  <c r="F1342" i="14"/>
  <c r="F1326" i="14"/>
  <c r="F1278" i="14"/>
  <c r="F1230" i="14"/>
  <c r="F1198" i="14"/>
  <c r="F1126" i="14"/>
  <c r="F1875" i="14"/>
  <c r="F1859" i="14"/>
  <c r="F1843" i="14"/>
  <c r="F1827" i="14"/>
  <c r="F1811" i="14"/>
  <c r="F1795" i="14"/>
  <c r="F1779" i="14"/>
  <c r="F1755" i="14"/>
  <c r="F1735" i="14"/>
  <c r="F1723" i="14"/>
  <c r="F1703" i="14"/>
  <c r="F1691" i="14"/>
  <c r="F1671" i="14"/>
  <c r="F1659" i="14"/>
  <c r="F1639" i="14"/>
  <c r="F1627" i="14"/>
  <c r="F1607" i="14"/>
  <c r="F1595" i="14"/>
  <c r="F1567" i="14"/>
  <c r="F1547" i="14"/>
  <c r="F1535" i="14"/>
  <c r="F1515" i="14"/>
  <c r="F1507" i="14"/>
  <c r="F1495" i="14"/>
  <c r="F1479" i="14"/>
  <c r="F1471" i="14"/>
  <c r="F1455" i="14"/>
  <c r="F1447" i="14"/>
  <c r="F1431" i="14"/>
  <c r="F1419" i="14"/>
  <c r="F1411" i="14"/>
  <c r="F1399" i="14"/>
  <c r="F1387" i="14"/>
  <c r="F1375" i="14"/>
  <c r="F1363" i="14"/>
  <c r="F1351" i="14"/>
  <c r="F1339" i="14"/>
  <c r="F1327" i="14"/>
  <c r="F1754" i="14"/>
  <c r="F1730" i="14"/>
  <c r="F1706" i="14"/>
  <c r="F1674" i="14"/>
  <c r="F1646" i="14"/>
  <c r="F1614" i="14"/>
  <c r="F1582" i="14"/>
  <c r="F1518" i="14"/>
  <c r="F1486" i="14"/>
  <c r="F1454" i="14"/>
  <c r="F1390" i="14"/>
  <c r="F1358" i="14"/>
  <c r="F1294" i="14"/>
  <c r="F1262" i="14"/>
  <c r="F1214" i="14"/>
  <c r="F1158" i="14"/>
  <c r="F1070" i="14"/>
  <c r="F1871" i="14"/>
  <c r="F1855" i="14"/>
  <c r="F1839" i="14"/>
  <c r="F1823" i="14"/>
  <c r="F1807" i="14"/>
  <c r="F1791" i="14"/>
  <c r="F1775" i="14"/>
  <c r="F1759" i="14"/>
  <c r="F1747" i="14"/>
  <c r="F1727" i="14"/>
  <c r="F1715" i="14"/>
  <c r="F1695" i="14"/>
  <c r="F1679" i="14"/>
  <c r="F1667" i="14"/>
  <c r="F1647" i="14"/>
  <c r="F1635" i="14"/>
  <c r="F1615" i="14"/>
  <c r="F1603" i="14"/>
  <c r="F1587" i="14"/>
  <c r="F1575" i="14"/>
  <c r="F1559" i="14"/>
  <c r="F1543" i="14"/>
  <c r="F1527" i="14"/>
  <c r="F626"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768" i="14"/>
  <c r="F1883" i="14"/>
  <c r="F1867" i="14"/>
  <c r="F1851" i="14"/>
  <c r="F1835" i="14"/>
  <c r="F1819" i="14"/>
  <c r="F1803" i="14"/>
  <c r="F1787" i="14"/>
  <c r="F1771" i="14"/>
  <c r="F1763" i="14"/>
  <c r="F1743" i="14"/>
  <c r="F1731" i="14"/>
  <c r="F1711" i="14"/>
  <c r="F1699" i="14"/>
  <c r="F1683" i="14"/>
  <c r="F1663" i="14"/>
  <c r="F1651" i="14"/>
  <c r="F1631" i="14"/>
  <c r="F1619" i="14"/>
  <c r="F1599" i="14"/>
  <c r="F1583" i="14"/>
  <c r="F1571" i="14"/>
  <c r="F1555" i="14"/>
  <c r="F1539" i="14"/>
  <c r="F1523" i="14"/>
  <c r="F1511" i="14"/>
  <c r="F1499" i="14"/>
  <c r="F1487" i="14"/>
  <c r="F1475" i="14"/>
  <c r="F1463" i="14"/>
  <c r="F1451" i="14"/>
  <c r="F1439" i="14"/>
  <c r="F1427" i="14"/>
  <c r="F1415" i="14"/>
  <c r="F1403" i="14"/>
  <c r="F1391" i="14"/>
  <c r="F1379" i="14"/>
  <c r="F1367" i="14"/>
  <c r="F1355" i="14"/>
  <c r="F1343" i="14"/>
  <c r="F1331" i="14"/>
  <c r="F1323" i="14"/>
  <c r="F1319" i="14"/>
  <c r="F1315" i="14"/>
  <c r="F1311" i="14"/>
  <c r="F1307" i="14"/>
  <c r="F1303" i="14"/>
  <c r="F1299" i="14"/>
  <c r="F1295" i="14"/>
  <c r="F1291" i="14"/>
  <c r="F1287" i="14"/>
  <c r="F1283" i="14"/>
  <c r="F1279" i="14"/>
  <c r="F1275" i="14"/>
  <c r="F1271" i="14"/>
  <c r="F1267" i="14"/>
  <c r="F1263" i="14"/>
  <c r="F1259" i="14"/>
  <c r="F1255" i="14"/>
  <c r="F491" i="14"/>
  <c r="F1247" i="14"/>
  <c r="F1231" i="14"/>
  <c r="F1211" i="14"/>
  <c r="F1199" i="14"/>
  <c r="F1179" i="14"/>
  <c r="F1167" i="14"/>
  <c r="F1147" i="14"/>
  <c r="F1135" i="14"/>
  <c r="F1115" i="14"/>
  <c r="F1103" i="14"/>
  <c r="F1083" i="14"/>
  <c r="F1071" i="14"/>
  <c r="F1055" i="14"/>
  <c r="F1027"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39" i="14"/>
  <c r="F1219" i="14"/>
  <c r="F1207" i="14"/>
  <c r="F1187" i="14"/>
  <c r="F1175" i="14"/>
  <c r="F1155" i="14"/>
  <c r="F1143" i="14"/>
  <c r="F1123" i="14"/>
  <c r="F1107" i="14"/>
  <c r="F1095" i="14"/>
  <c r="F1075" i="14"/>
  <c r="F1063" i="14"/>
  <c r="F1043" i="14"/>
  <c r="F1035" i="14"/>
  <c r="F1023"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46" i="14"/>
  <c r="F1714" i="14"/>
  <c r="F1682" i="14"/>
  <c r="F1630" i="14"/>
  <c r="F1566" i="14"/>
  <c r="F1502" i="14"/>
  <c r="F1438" i="14"/>
  <c r="F1374" i="14"/>
  <c r="F1310" i="14"/>
  <c r="F1246" i="14"/>
  <c r="F1182" i="14"/>
  <c r="F1010" i="14"/>
  <c r="F754"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6" i="14"/>
  <c r="F1758" i="14"/>
  <c r="F1750" i="14"/>
  <c r="F1742" i="14"/>
  <c r="F1734" i="14"/>
  <c r="F1726" i="14"/>
  <c r="F1718" i="14"/>
  <c r="F1710" i="14"/>
  <c r="F1702" i="14"/>
  <c r="F1694" i="14"/>
  <c r="F1686" i="14"/>
  <c r="F1678" i="14"/>
  <c r="F1670" i="14"/>
  <c r="F1666" i="14"/>
  <c r="F1658" i="14"/>
  <c r="F1654" i="14"/>
  <c r="F1650" i="14"/>
  <c r="F1642" i="14"/>
  <c r="F1638" i="14"/>
  <c r="F1634" i="14"/>
  <c r="F1626" i="14"/>
  <c r="F1622" i="14"/>
  <c r="F1618" i="14"/>
  <c r="F1610" i="14"/>
  <c r="F1606" i="14"/>
  <c r="F1602" i="14"/>
  <c r="F1594" i="14"/>
  <c r="F1590" i="14"/>
  <c r="F1586" i="14"/>
  <c r="F1578" i="14"/>
  <c r="F1574" i="14"/>
  <c r="F1570" i="14"/>
  <c r="F1562" i="14"/>
  <c r="F1558" i="14"/>
  <c r="F1554" i="14"/>
  <c r="F1546" i="14"/>
  <c r="F1542" i="14"/>
  <c r="F1538" i="14"/>
  <c r="F1530" i="14"/>
  <c r="F1526" i="14"/>
  <c r="F1522" i="14"/>
  <c r="F1514" i="14"/>
  <c r="F1510" i="14"/>
  <c r="F1506" i="14"/>
  <c r="F1498" i="14"/>
  <c r="F1494" i="14"/>
  <c r="F1490" i="14"/>
  <c r="F1482" i="14"/>
  <c r="F1478" i="14"/>
  <c r="F1474" i="14"/>
  <c r="F1466" i="14"/>
  <c r="F1462" i="14"/>
  <c r="F1458" i="14"/>
  <c r="F1450" i="14"/>
  <c r="F1446" i="14"/>
  <c r="F1442" i="14"/>
  <c r="F1434" i="14"/>
  <c r="F1430" i="14"/>
  <c r="F1426" i="14"/>
  <c r="F1418" i="14"/>
  <c r="F1414" i="14"/>
  <c r="F1410" i="14"/>
  <c r="F1402" i="14"/>
  <c r="F1398" i="14"/>
  <c r="F1394" i="14"/>
  <c r="F1386" i="14"/>
  <c r="F1382" i="14"/>
  <c r="F1378" i="14"/>
  <c r="F1370" i="14"/>
  <c r="F1366" i="14"/>
  <c r="F1362" i="14"/>
  <c r="F1354" i="14"/>
  <c r="F1350" i="14"/>
  <c r="F1346" i="14"/>
  <c r="F1338" i="14"/>
  <c r="F1334" i="14"/>
  <c r="F1330" i="14"/>
  <c r="F1322" i="14"/>
  <c r="F1318" i="14"/>
  <c r="F1314" i="14"/>
  <c r="F1306" i="14"/>
  <c r="F1302" i="14"/>
  <c r="F1298" i="14"/>
  <c r="F1290" i="14"/>
  <c r="F1286" i="14"/>
  <c r="F1282" i="14"/>
  <c r="F1274" i="14"/>
  <c r="F1270" i="14"/>
  <c r="F1266" i="14"/>
  <c r="F1258" i="14"/>
  <c r="F1254" i="14"/>
  <c r="F1250" i="14"/>
  <c r="F1242" i="14"/>
  <c r="F1238" i="14"/>
  <c r="F1234" i="14"/>
  <c r="F1226" i="14"/>
  <c r="F1222" i="14"/>
  <c r="F1218" i="14"/>
  <c r="F1210" i="14"/>
  <c r="F1206" i="14"/>
  <c r="F1202" i="14"/>
  <c r="F1194" i="14"/>
  <c r="F1190" i="14"/>
  <c r="F1186" i="14"/>
  <c r="F1178" i="14"/>
  <c r="F1174" i="14"/>
  <c r="F1170" i="14"/>
  <c r="F1166" i="14"/>
  <c r="F1162" i="14"/>
  <c r="F1154" i="14"/>
  <c r="F1150" i="14"/>
  <c r="F1146" i="14"/>
  <c r="F1142" i="14"/>
  <c r="F1138" i="14"/>
  <c r="F1134" i="14"/>
  <c r="F1130" i="14"/>
  <c r="F1122" i="14"/>
  <c r="F1118" i="14"/>
  <c r="F1114" i="14"/>
  <c r="F1110" i="14"/>
  <c r="F1106" i="14"/>
  <c r="F1102" i="14"/>
  <c r="F1098" i="14"/>
  <c r="F1094" i="14"/>
  <c r="F1090" i="14"/>
  <c r="F1086" i="14"/>
  <c r="F1082" i="14"/>
  <c r="F1078" i="14"/>
  <c r="F1074"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1" i="14"/>
  <c r="F1235" i="14"/>
  <c r="F1223" i="14"/>
  <c r="F1203" i="14"/>
  <c r="F1191" i="14"/>
  <c r="F1171" i="14"/>
  <c r="F1159" i="14"/>
  <c r="F1139" i="14"/>
  <c r="F1127" i="14"/>
  <c r="F1111" i="14"/>
  <c r="F1091" i="14"/>
  <c r="F1079" i="14"/>
  <c r="F1059" i="14"/>
  <c r="F1047" i="14"/>
  <c r="F1031"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3" i="14"/>
  <c r="F1885" i="14"/>
  <c r="F1877" i="14"/>
  <c r="F1869" i="14"/>
  <c r="F1861" i="14"/>
  <c r="F1857" i="14"/>
  <c r="F1849"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3" i="14"/>
  <c r="F1227" i="14"/>
  <c r="F1215" i="14"/>
  <c r="F1195" i="14"/>
  <c r="F1183" i="14"/>
  <c r="F1163" i="14"/>
  <c r="F1151" i="14"/>
  <c r="F1131" i="14"/>
  <c r="F1119" i="14"/>
  <c r="F1099" i="14"/>
  <c r="F1087" i="14"/>
  <c r="F1067" i="14"/>
  <c r="F1051" i="14"/>
  <c r="F1039"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897" i="14"/>
  <c r="F1889" i="14"/>
  <c r="F1881" i="14"/>
  <c r="F1873" i="14"/>
  <c r="F1865" i="14"/>
  <c r="F1853" i="14"/>
  <c r="F1845" i="14"/>
  <c r="F2"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Y19" i="17" l="1"/>
  <c r="AW19" i="17"/>
  <c r="BB19" i="17"/>
  <c r="AX19" i="17"/>
  <c r="AY19" i="17"/>
  <c r="AZ19" i="17"/>
  <c r="BA19" i="17"/>
  <c r="BC19" i="17"/>
  <c r="AV19" i="17"/>
  <c r="M60" i="16"/>
  <c r="M60" i="17" s="1"/>
  <c r="M64" i="16"/>
  <c r="M64" i="17" s="1"/>
  <c r="M49" i="16"/>
  <c r="M49" i="17" s="1"/>
  <c r="M56" i="16"/>
  <c r="M56" i="17" s="1"/>
  <c r="M61" i="16"/>
  <c r="M61" i="17" s="1"/>
  <c r="M48" i="16"/>
  <c r="M48" i="17" s="1"/>
  <c r="M52" i="16"/>
  <c r="M52" i="17" s="1"/>
  <c r="M44" i="16"/>
  <c r="M44" i="17" s="1"/>
  <c r="M42" i="16"/>
  <c r="M42" i="17" s="1"/>
  <c r="M58" i="16"/>
  <c r="M58" i="17" s="1"/>
  <c r="M62" i="17"/>
  <c r="M45" i="16"/>
  <c r="M45" i="17" s="1"/>
  <c r="M50" i="16"/>
  <c r="M50" i="17" s="1"/>
  <c r="M46" i="16"/>
  <c r="M46" i="17" s="1"/>
  <c r="M54" i="16"/>
  <c r="M54" i="17" s="1"/>
  <c r="M7" i="16"/>
  <c r="M9" i="16"/>
  <c r="BD19" i="17"/>
  <c r="W19" i="17"/>
  <c r="AI19" i="17"/>
  <c r="AC19" i="17"/>
  <c r="AR19" i="17"/>
  <c r="AL19" i="17"/>
  <c r="AD19" i="17"/>
  <c r="AF19" i="17"/>
  <c r="T19" i="17"/>
  <c r="AE19" i="17"/>
  <c r="AH19" i="17"/>
  <c r="X19" i="17"/>
  <c r="AK19" i="17"/>
  <c r="V19" i="17"/>
  <c r="AA19" i="17"/>
  <c r="AJ19" i="17"/>
  <c r="Z19" i="17"/>
  <c r="U19" i="17"/>
  <c r="AB19" i="17"/>
  <c r="L10" i="16"/>
  <c r="M55" i="16" s="1"/>
  <c r="M55" i="17" s="1"/>
  <c r="M8" i="16"/>
  <c r="L6" i="17"/>
  <c r="I11" i="17"/>
  <c r="I13" i="17"/>
  <c r="I12" i="17"/>
  <c r="P7" i="16"/>
  <c r="D8" i="17"/>
  <c r="L8" i="17"/>
  <c r="K17" i="17"/>
  <c r="S17" i="17" s="1"/>
  <c r="L14" i="17"/>
  <c r="Y14" i="17" s="1"/>
  <c r="J10" i="17"/>
  <c r="L17" i="17"/>
  <c r="Y17" i="17" s="1"/>
  <c r="D17" i="17"/>
  <c r="D11" i="17"/>
  <c r="D15" i="17"/>
  <c r="K15" i="17"/>
  <c r="S15" i="17" s="1"/>
  <c r="L9" i="17"/>
  <c r="D9" i="17"/>
  <c r="K16" i="17"/>
  <c r="S16" i="17" s="1"/>
  <c r="J13" i="17"/>
  <c r="E7" i="16"/>
  <c r="F7" i="16" s="1"/>
  <c r="R7" i="16" s="1"/>
  <c r="K8" i="17"/>
  <c r="S8" i="17" s="1"/>
  <c r="D16" i="17"/>
  <c r="AO11" i="17"/>
  <c r="AN11" i="17"/>
  <c r="AM11" i="17"/>
  <c r="J11" i="17"/>
  <c r="K9" i="17"/>
  <c r="S9" i="17" s="1"/>
  <c r="AM96" i="17" a="1"/>
  <c r="L7" i="17"/>
  <c r="K14" i="17"/>
  <c r="S14" i="17" s="1"/>
  <c r="K7" i="17"/>
  <c r="S7" i="17" s="1"/>
  <c r="S6" i="17"/>
  <c r="J12" i="17"/>
  <c r="D13" i="17"/>
  <c r="D12" i="17"/>
  <c r="M41" i="16" l="1"/>
  <c r="M41" i="17" s="1"/>
  <c r="Y6" i="17"/>
  <c r="BC6" i="17"/>
  <c r="BC8" i="17"/>
  <c r="Y8" i="17"/>
  <c r="BD9" i="17"/>
  <c r="Y9" i="17"/>
  <c r="BC7" i="17"/>
  <c r="Y7" i="17"/>
  <c r="BA7" i="17"/>
  <c r="BB7" i="17"/>
  <c r="AZ7" i="17"/>
  <c r="AY7" i="17"/>
  <c r="AJ6" i="17"/>
  <c r="BA6" i="17"/>
  <c r="BB6" i="17"/>
  <c r="AV6" i="17"/>
  <c r="AW6" i="17"/>
  <c r="AZ6" i="17"/>
  <c r="AX6" i="17"/>
  <c r="AY6" i="17"/>
  <c r="BB8" i="17"/>
  <c r="BC9" i="17"/>
  <c r="BA8" i="17"/>
  <c r="BA9" i="17"/>
  <c r="AZ8" i="17"/>
  <c r="AY9" i="17"/>
  <c r="AZ9" i="17"/>
  <c r="AX8" i="17"/>
  <c r="AX7" i="17"/>
  <c r="AX9" i="17"/>
  <c r="AW8" i="17"/>
  <c r="AW7" i="17"/>
  <c r="AW9" i="17"/>
  <c r="AV8" i="17"/>
  <c r="AV7" i="17"/>
  <c r="BB9" i="17"/>
  <c r="AY8" i="17"/>
  <c r="AV9" i="17"/>
  <c r="BD14" i="17"/>
  <c r="AY14" i="17"/>
  <c r="AV14" i="17"/>
  <c r="AZ14" i="17"/>
  <c r="AW14" i="17"/>
  <c r="BA14" i="17"/>
  <c r="AX14" i="17"/>
  <c r="BC14" i="17"/>
  <c r="BB14" i="17"/>
  <c r="BD17" i="17"/>
  <c r="AY17" i="17"/>
  <c r="BB17" i="17"/>
  <c r="BC17" i="17"/>
  <c r="AZ17" i="17"/>
  <c r="AV17" i="17"/>
  <c r="AW17" i="17"/>
  <c r="BA17" i="17"/>
  <c r="AX17" i="17"/>
  <c r="BD7" i="17"/>
  <c r="R7" i="17"/>
  <c r="AB7" i="17"/>
  <c r="BD6" i="17"/>
  <c r="AP6" i="17"/>
  <c r="AQ6" i="17"/>
  <c r="BD8" i="17"/>
  <c r="AB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Y10" i="17" s="1"/>
  <c r="AC6" i="17"/>
  <c r="T6" i="17"/>
  <c r="X6" i="17"/>
  <c r="AE6" i="17"/>
  <c r="U6" i="17"/>
  <c r="R6" i="17"/>
  <c r="AK6" i="17"/>
  <c r="AL6" i="17"/>
  <c r="AG6" i="17"/>
  <c r="AR6" i="17"/>
  <c r="W6" i="17"/>
  <c r="AI6" i="17"/>
  <c r="AD6" i="17"/>
  <c r="V6" i="17"/>
  <c r="AH6" i="17"/>
  <c r="Z6" i="17"/>
  <c r="AA6" i="17"/>
  <c r="AB6" i="17"/>
  <c r="AF6" i="17"/>
  <c r="L11" i="17"/>
  <c r="AY11" i="17" s="1"/>
  <c r="E7" i="17"/>
  <c r="P8" i="16"/>
  <c r="AD17" i="17"/>
  <c r="AK17" i="17"/>
  <c r="AR17" i="17"/>
  <c r="W17" i="17"/>
  <c r="AA17" i="17"/>
  <c r="Z17" i="17"/>
  <c r="AJ17" i="17"/>
  <c r="AI17" i="17"/>
  <c r="AL17" i="17"/>
  <c r="U17" i="17"/>
  <c r="AC17" i="17"/>
  <c r="AF17" i="17"/>
  <c r="AE17" i="17"/>
  <c r="V17" i="17"/>
  <c r="AH17" i="17"/>
  <c r="AB17" i="17"/>
  <c r="T17" i="17"/>
  <c r="AR8" i="17"/>
  <c r="Z8" i="17"/>
  <c r="AG8" i="17"/>
  <c r="AJ8" i="17"/>
  <c r="T8" i="17"/>
  <c r="AF8" i="17"/>
  <c r="AL8" i="17"/>
  <c r="U8" i="17"/>
  <c r="AC8" i="17"/>
  <c r="AE8" i="17"/>
  <c r="AI8" i="17"/>
  <c r="W8" i="17"/>
  <c r="AH8" i="17"/>
  <c r="X8" i="17"/>
  <c r="V8" i="17"/>
  <c r="AA8" i="17"/>
  <c r="AD8" i="17"/>
  <c r="AK8" i="17"/>
  <c r="L13" i="17"/>
  <c r="AI7" i="17"/>
  <c r="AL7" i="17"/>
  <c r="AF7" i="17"/>
  <c r="W7" i="17"/>
  <c r="T7" i="17"/>
  <c r="AE7" i="17"/>
  <c r="AH7" i="17"/>
  <c r="V7" i="17"/>
  <c r="AJ7" i="17"/>
  <c r="AR7" i="17"/>
  <c r="Z7" i="17"/>
  <c r="AD7" i="17"/>
  <c r="AK7" i="17"/>
  <c r="AA7" i="17"/>
  <c r="U7" i="17"/>
  <c r="X7" i="17"/>
  <c r="AC7" i="17"/>
  <c r="AG7" i="17"/>
  <c r="AM96" i="17"/>
  <c r="AM99" i="17"/>
  <c r="AM98" i="17"/>
  <c r="AM97" i="17"/>
  <c r="K11" i="17"/>
  <c r="S11" i="17" s="1"/>
  <c r="L15" i="17"/>
  <c r="Y15" i="17" s="1"/>
  <c r="AJ14" i="17"/>
  <c r="T14" i="17"/>
  <c r="V14" i="17"/>
  <c r="AC14" i="17"/>
  <c r="AF14" i="17"/>
  <c r="AI14" i="17"/>
  <c r="AL14" i="17"/>
  <c r="X14" i="17"/>
  <c r="AB14" i="17"/>
  <c r="AE14" i="17"/>
  <c r="U14" i="17"/>
  <c r="AD14" i="17"/>
  <c r="AK14" i="17"/>
  <c r="W14" i="17"/>
  <c r="AA14" i="17"/>
  <c r="AR14" i="17"/>
  <c r="Z14" i="17"/>
  <c r="E8" i="16"/>
  <c r="F8" i="16" s="1"/>
  <c r="R8" i="16" s="1"/>
  <c r="R8" i="17" s="1"/>
  <c r="K12" i="17"/>
  <c r="S12" i="17" s="1"/>
  <c r="K13" i="17"/>
  <c r="S13" i="17" s="1"/>
  <c r="AK9" i="17"/>
  <c r="AR9" i="17"/>
  <c r="W9" i="17"/>
  <c r="AE9" i="17"/>
  <c r="AH9" i="17"/>
  <c r="AG9" i="17"/>
  <c r="AJ9" i="17"/>
  <c r="T9" i="17"/>
  <c r="AA9" i="17"/>
  <c r="AL9" i="17"/>
  <c r="AD9" i="17"/>
  <c r="AC9" i="17"/>
  <c r="AF9" i="17"/>
  <c r="V9" i="17"/>
  <c r="U9" i="17"/>
  <c r="X9" i="17"/>
  <c r="AB9" i="17"/>
  <c r="AI9" i="17"/>
  <c r="Z9" i="17"/>
  <c r="L16" i="17"/>
  <c r="Y16" i="17" s="1"/>
  <c r="K10" i="17"/>
  <c r="S10" i="17" s="1"/>
  <c r="L12" i="17"/>
  <c r="AZ12" i="17" s="1"/>
  <c r="BD13" i="17" l="1"/>
  <c r="Y13" i="17"/>
  <c r="BA12" i="17"/>
  <c r="AZ11" i="17"/>
  <c r="AI11" i="17"/>
  <c r="Y11" i="17"/>
  <c r="BC13" i="17"/>
  <c r="BD12" i="17"/>
  <c r="Y12" i="17"/>
  <c r="BA13" i="17"/>
  <c r="BA11" i="17"/>
  <c r="AZ13" i="17"/>
  <c r="AY12" i="17"/>
  <c r="AX11" i="17"/>
  <c r="AY13" i="17"/>
  <c r="AX12" i="17"/>
  <c r="AW11" i="17"/>
  <c r="AX13" i="17"/>
  <c r="AW12" i="17"/>
  <c r="AV11" i="17"/>
  <c r="BB13" i="17"/>
  <c r="AV12" i="17"/>
  <c r="AH10" i="17"/>
  <c r="BA10" i="17"/>
  <c r="BC10" i="17"/>
  <c r="BB10" i="17"/>
  <c r="AV10" i="17"/>
  <c r="AW10" i="17"/>
  <c r="AZ10" i="17"/>
  <c r="AX10" i="17"/>
  <c r="AY10" i="17"/>
  <c r="BB11" i="17"/>
  <c r="AW13" i="17"/>
  <c r="BB12" i="17"/>
  <c r="BC11" i="17"/>
  <c r="AV13" i="17"/>
  <c r="BC12" i="17"/>
  <c r="BD16" i="17"/>
  <c r="BA16" i="17"/>
  <c r="BB16" i="17"/>
  <c r="AX16" i="17"/>
  <c r="AZ16" i="17"/>
  <c r="BC16" i="17"/>
  <c r="AV16" i="17"/>
  <c r="AY16" i="17"/>
  <c r="AW16" i="17"/>
  <c r="BD15" i="17"/>
  <c r="AZ15" i="17"/>
  <c r="AX15" i="17"/>
  <c r="AY15" i="17"/>
  <c r="BA15" i="17"/>
  <c r="BC15" i="17"/>
  <c r="AW15" i="17"/>
  <c r="BB15" i="17"/>
  <c r="AV15" i="17"/>
  <c r="BD10" i="17"/>
  <c r="W10" i="17"/>
  <c r="AA10" i="17"/>
  <c r="AD10" i="17"/>
  <c r="AB10" i="17"/>
  <c r="AR10" i="17"/>
  <c r="AI10" i="17"/>
  <c r="AC10" i="17"/>
  <c r="AJ10" i="17"/>
  <c r="AK10" i="17"/>
  <c r="Z10" i="17"/>
  <c r="T10" i="17"/>
  <c r="AE10" i="17"/>
  <c r="AF10" i="17"/>
  <c r="U10" i="17"/>
  <c r="V10" i="17"/>
  <c r="X10" i="17"/>
  <c r="AL10" i="17"/>
  <c r="V11" i="17"/>
  <c r="AE11" i="17"/>
  <c r="W11" i="17"/>
  <c r="X11" i="17"/>
  <c r="AH11" i="17"/>
  <c r="BD11" i="17"/>
  <c r="AR11" i="17"/>
  <c r="AL11" i="17"/>
  <c r="AC11" i="17"/>
  <c r="U11" i="17"/>
  <c r="AK11" i="17"/>
  <c r="AD11" i="17"/>
  <c r="Z11" i="17"/>
  <c r="AJ11" i="17"/>
  <c r="AA11" i="17"/>
  <c r="AF11" i="17"/>
  <c r="AB11" i="17"/>
  <c r="T11" i="17"/>
  <c r="E8" i="17"/>
  <c r="P9" i="16"/>
  <c r="F7" i="17"/>
  <c r="E9" i="16"/>
  <c r="E10" i="16" s="1"/>
  <c r="E11" i="16" s="1"/>
  <c r="AR15" i="17"/>
  <c r="W15" i="17"/>
  <c r="AE15" i="17"/>
  <c r="AL15" i="17"/>
  <c r="U15" i="17"/>
  <c r="AC15" i="17"/>
  <c r="AJ15" i="17"/>
  <c r="T15" i="17"/>
  <c r="AA15" i="17"/>
  <c r="AK15" i="17"/>
  <c r="X15" i="17"/>
  <c r="AF15" i="17"/>
  <c r="V15" i="17"/>
  <c r="AD15" i="17"/>
  <c r="AB15" i="17"/>
  <c r="AI15" i="17"/>
  <c r="Z15" i="17"/>
  <c r="AA16" i="17"/>
  <c r="AH16" i="17"/>
  <c r="X16" i="17"/>
  <c r="AB16" i="17"/>
  <c r="V16" i="17"/>
  <c r="AD16" i="17"/>
  <c r="AK16" i="17"/>
  <c r="T16" i="17"/>
  <c r="AI16" i="17"/>
  <c r="AR16" i="17"/>
  <c r="Z16" i="17"/>
  <c r="AJ16" i="17"/>
  <c r="W16" i="17"/>
  <c r="AE16" i="17"/>
  <c r="AL16" i="17"/>
  <c r="U16" i="17"/>
  <c r="AC16" i="17"/>
  <c r="AF16" i="17"/>
  <c r="R16" i="17"/>
  <c r="AE12" i="17"/>
  <c r="AL12" i="17"/>
  <c r="U12" i="17"/>
  <c r="AC12" i="17"/>
  <c r="AJ12" i="17"/>
  <c r="R12" i="17"/>
  <c r="AA12" i="17"/>
  <c r="AH12" i="17"/>
  <c r="X12" i="17"/>
  <c r="AF12" i="17"/>
  <c r="V12" i="17"/>
  <c r="AD12" i="17"/>
  <c r="AK12" i="17"/>
  <c r="W12" i="17"/>
  <c r="AI12" i="17"/>
  <c r="AR12" i="17"/>
  <c r="Z12" i="17"/>
  <c r="T12" i="17"/>
  <c r="AB12" i="17"/>
  <c r="AD13" i="17"/>
  <c r="AJ13" i="17"/>
  <c r="V13" i="17"/>
  <c r="Z13" i="17"/>
  <c r="AC13" i="17"/>
  <c r="AF13" i="17"/>
  <c r="AI13" i="17"/>
  <c r="AA13" i="17"/>
  <c r="AL13" i="17"/>
  <c r="U13" i="17"/>
  <c r="X13" i="17"/>
  <c r="AB13" i="17"/>
  <c r="T13" i="17"/>
  <c r="AH13" i="17"/>
  <c r="AK13" i="17"/>
  <c r="AR13" i="17"/>
  <c r="W13" i="17"/>
  <c r="AE13" i="17"/>
  <c r="F8" i="17"/>
  <c r="F9" i="16" l="1"/>
  <c r="R9" i="16" s="1"/>
  <c r="E9" i="17"/>
  <c r="R9" i="17"/>
  <c r="F10" i="16" l="1"/>
  <c r="R10" i="16" s="1"/>
  <c r="R10" i="17" s="1"/>
  <c r="E10" i="17"/>
  <c r="F9" i="17"/>
  <c r="M6" i="17"/>
  <c r="B33" i="18" l="1"/>
  <c r="B48" i="18"/>
  <c r="E12" i="16"/>
  <c r="F11" i="16"/>
  <c r="R11" i="16" s="1"/>
  <c r="R11" i="17" s="1"/>
  <c r="E11" i="17"/>
  <c r="F10" i="17"/>
  <c r="O6" i="17"/>
  <c r="P6" i="17"/>
  <c r="N6" i="17"/>
  <c r="M9" i="17"/>
  <c r="M8" i="17"/>
  <c r="M7" i="17"/>
  <c r="B7" i="18" s="1"/>
  <c r="B18" i="18" l="1"/>
  <c r="B40" i="18"/>
  <c r="B25" i="18"/>
  <c r="B10" i="18"/>
  <c r="B6" i="18"/>
  <c r="B51" i="18"/>
  <c r="B36" i="18"/>
  <c r="B14" i="18"/>
  <c r="B42" i="18"/>
  <c r="B47" i="18"/>
  <c r="B32" i="18"/>
  <c r="B17" i="18"/>
  <c r="B30" i="18"/>
  <c r="B58" i="18"/>
  <c r="B43" i="18"/>
  <c r="B59" i="18"/>
  <c r="B13" i="18"/>
  <c r="B22" i="18"/>
  <c r="B63" i="18"/>
  <c r="B39" i="18"/>
  <c r="B24" i="18"/>
  <c r="B9" i="18"/>
  <c r="B65" i="18"/>
  <c r="B50" i="18"/>
  <c r="B44" i="18"/>
  <c r="B61" i="18"/>
  <c r="B49" i="18"/>
  <c r="B31" i="18"/>
  <c r="B16" i="18"/>
  <c r="B46" i="18"/>
  <c r="B57" i="18"/>
  <c r="B29" i="18"/>
  <c r="B20" i="18"/>
  <c r="B27" i="18"/>
  <c r="B12" i="18"/>
  <c r="AO65" i="18"/>
  <c r="B53" i="18"/>
  <c r="B35" i="18"/>
  <c r="B23" i="18"/>
  <c r="B8" i="18"/>
  <c r="B64" i="18"/>
  <c r="FI48" i="18"/>
  <c r="ER48" i="18"/>
  <c r="B55" i="18"/>
  <c r="B34" i="18"/>
  <c r="B19" i="18"/>
  <c r="B62" i="18"/>
  <c r="B60" i="18"/>
  <c r="B45" i="18"/>
  <c r="B56" i="18"/>
  <c r="B15" i="18"/>
  <c r="B54" i="18"/>
  <c r="FI33" i="18"/>
  <c r="ER33" i="18"/>
  <c r="B28" i="18"/>
  <c r="B38" i="18"/>
  <c r="B41" i="18"/>
  <c r="B26" i="18"/>
  <c r="B11" i="18"/>
  <c r="AO7" i="18"/>
  <c r="B52" i="18"/>
  <c r="B37" i="18"/>
  <c r="B21" i="18"/>
  <c r="AH9" i="18"/>
  <c r="AN40" i="18"/>
  <c r="AM30" i="18"/>
  <c r="AN57" i="18"/>
  <c r="AH15" i="18"/>
  <c r="AJ34" i="18"/>
  <c r="AI24" i="18"/>
  <c r="AO50" i="18"/>
  <c r="AJ17" i="18"/>
  <c r="AK44" i="18"/>
  <c r="AH62" i="18"/>
  <c r="AI54" i="18"/>
  <c r="AK27" i="18"/>
  <c r="AL54" i="18"/>
  <c r="AJ64" i="18"/>
  <c r="AL37" i="18"/>
  <c r="AH49" i="18"/>
  <c r="AH28" i="18"/>
  <c r="AL20" i="18"/>
  <c r="AM47" i="18"/>
  <c r="AI41" i="18"/>
  <c r="AJ32" i="18"/>
  <c r="AL52" i="18"/>
  <c r="AM62" i="18"/>
  <c r="AO18" i="18"/>
  <c r="AH47" i="18"/>
  <c r="AI39" i="18"/>
  <c r="AJ49" i="18"/>
  <c r="AK59" i="18"/>
  <c r="AM15" i="18"/>
  <c r="AN25" i="18"/>
  <c r="AO35" i="18"/>
  <c r="AH64" i="18"/>
  <c r="AI56" i="18"/>
  <c r="AK12" i="18"/>
  <c r="AL22" i="18"/>
  <c r="AM32" i="18"/>
  <c r="AN42" i="18"/>
  <c r="AO52" i="18"/>
  <c r="AH30" i="18"/>
  <c r="AJ19" i="18"/>
  <c r="AK29" i="18"/>
  <c r="AL39" i="18"/>
  <c r="AM49" i="18"/>
  <c r="AN59" i="18"/>
  <c r="AH34" i="18"/>
  <c r="AI26" i="18"/>
  <c r="AJ36" i="18"/>
  <c r="AK46" i="18"/>
  <c r="AL56" i="18"/>
  <c r="AN12" i="18"/>
  <c r="AO22" i="18"/>
  <c r="AH51" i="18"/>
  <c r="AI43" i="18"/>
  <c r="AJ53" i="18"/>
  <c r="AK63" i="18"/>
  <c r="AM19" i="18"/>
  <c r="AN29" i="18"/>
  <c r="AO39" i="18"/>
  <c r="AH17" i="18"/>
  <c r="AI60" i="18"/>
  <c r="AK16" i="18"/>
  <c r="AL26" i="18"/>
  <c r="AM36" i="18"/>
  <c r="AN46" i="18"/>
  <c r="AO56" i="18"/>
  <c r="AI13" i="18"/>
  <c r="AJ23" i="18"/>
  <c r="AK33" i="18"/>
  <c r="AL43" i="18"/>
  <c r="AM53" i="18"/>
  <c r="AN63" i="18"/>
  <c r="AI9" i="18"/>
  <c r="AK11" i="18"/>
  <c r="AM7" i="18"/>
  <c r="AN9" i="18"/>
  <c r="AO10" i="18"/>
  <c r="AH12" i="18"/>
  <c r="AK42" i="18"/>
  <c r="AH38" i="18"/>
  <c r="AJ40" i="18"/>
  <c r="AL60" i="18"/>
  <c r="AO26" i="18"/>
  <c r="AH55" i="18"/>
  <c r="AJ57" i="18"/>
  <c r="AL13" i="18"/>
  <c r="AM23" i="18"/>
  <c r="AN33" i="18"/>
  <c r="AO43" i="18"/>
  <c r="AH21" i="18"/>
  <c r="AI64" i="18"/>
  <c r="AK20" i="18"/>
  <c r="AL30" i="18"/>
  <c r="AM40" i="18"/>
  <c r="AN50" i="18"/>
  <c r="AO60" i="18"/>
  <c r="AI17" i="18"/>
  <c r="AJ27" i="18"/>
  <c r="AK37" i="18"/>
  <c r="AL47" i="18"/>
  <c r="AM57" i="18"/>
  <c r="AO13" i="18"/>
  <c r="AH42" i="18"/>
  <c r="AI34" i="18"/>
  <c r="AJ44" i="18"/>
  <c r="AK54" i="18"/>
  <c r="AL64" i="18"/>
  <c r="AN20" i="18"/>
  <c r="AO30" i="18"/>
  <c r="AH59" i="18"/>
  <c r="AI51" i="18"/>
  <c r="AJ61" i="18"/>
  <c r="AL17" i="18"/>
  <c r="AM27" i="18"/>
  <c r="AN37" i="18"/>
  <c r="AO47" i="18"/>
  <c r="AH25" i="18"/>
  <c r="AJ14" i="18"/>
  <c r="AK24" i="18"/>
  <c r="AL34" i="18"/>
  <c r="AM44" i="18"/>
  <c r="AN54" i="18"/>
  <c r="AO64" i="18"/>
  <c r="AI21" i="18"/>
  <c r="AJ31" i="18"/>
  <c r="AK41" i="18"/>
  <c r="AL51" i="18"/>
  <c r="AM61" i="18"/>
  <c r="AO17" i="18"/>
  <c r="AI10" i="18"/>
  <c r="AK7" i="18"/>
  <c r="AM8" i="18"/>
  <c r="AN10" i="18"/>
  <c r="AO11" i="18"/>
  <c r="AI22" i="18"/>
  <c r="AI30" i="18"/>
  <c r="AK50" i="18"/>
  <c r="AN16" i="18"/>
  <c r="AI47" i="18"/>
  <c r="AH46" i="18"/>
  <c r="AI38" i="18"/>
  <c r="AJ48" i="18"/>
  <c r="AK58" i="18"/>
  <c r="AM14" i="18"/>
  <c r="AN24" i="18"/>
  <c r="AO34" i="18"/>
  <c r="AH63" i="18"/>
  <c r="AI55" i="18"/>
  <c r="AJ65" i="18"/>
  <c r="AL21" i="18"/>
  <c r="AM31" i="18"/>
  <c r="AN41" i="18"/>
  <c r="AO51" i="18"/>
  <c r="AH29" i="18"/>
  <c r="AJ18" i="18"/>
  <c r="AK28" i="18"/>
  <c r="AL38" i="18"/>
  <c r="AM48" i="18"/>
  <c r="AN58" i="18"/>
  <c r="AH33" i="18"/>
  <c r="AI25" i="18"/>
  <c r="AJ35" i="18"/>
  <c r="AK45" i="18"/>
  <c r="AL55" i="18"/>
  <c r="AM65" i="18"/>
  <c r="AO21" i="18"/>
  <c r="AH50" i="18"/>
  <c r="AI42" i="18"/>
  <c r="AJ52" i="18"/>
  <c r="AK62" i="18"/>
  <c r="AM18" i="18"/>
  <c r="AN28" i="18"/>
  <c r="AO38" i="18"/>
  <c r="AH16" i="18"/>
  <c r="AI59" i="18"/>
  <c r="AK15" i="18"/>
  <c r="AL25" i="18"/>
  <c r="AM35" i="18"/>
  <c r="AN45" i="18"/>
  <c r="AO55" i="18"/>
  <c r="AI12" i="18"/>
  <c r="AJ22" i="18"/>
  <c r="AK32" i="18"/>
  <c r="AL42" i="18"/>
  <c r="AM52" i="18"/>
  <c r="AN62" i="18"/>
  <c r="AH37" i="18"/>
  <c r="AI29" i="18"/>
  <c r="AJ39" i="18"/>
  <c r="AK49" i="18"/>
  <c r="AL59" i="18"/>
  <c r="AN15" i="18"/>
  <c r="AO25" i="18"/>
  <c r="AI11" i="18"/>
  <c r="AL7" i="18"/>
  <c r="AM9" i="18"/>
  <c r="AN11" i="18"/>
  <c r="AK8" i="18"/>
  <c r="AH54" i="18"/>
  <c r="AI46" i="18"/>
  <c r="AJ56" i="18"/>
  <c r="AL12" i="18"/>
  <c r="AM22" i="18"/>
  <c r="AN32" i="18"/>
  <c r="AO42" i="18"/>
  <c r="AH20" i="18"/>
  <c r="AI63" i="18"/>
  <c r="AK19" i="18"/>
  <c r="AL29" i="18"/>
  <c r="AM39" i="18"/>
  <c r="AN49" i="18"/>
  <c r="AO59" i="18"/>
  <c r="AI16" i="18"/>
  <c r="AJ26" i="18"/>
  <c r="AK36" i="18"/>
  <c r="AL46" i="18"/>
  <c r="AM56" i="18"/>
  <c r="AO12" i="18"/>
  <c r="AH41" i="18"/>
  <c r="AI33" i="18"/>
  <c r="AJ43" i="18"/>
  <c r="AK53" i="18"/>
  <c r="AL63" i="18"/>
  <c r="AN19" i="18"/>
  <c r="AO29" i="18"/>
  <c r="AH58" i="18"/>
  <c r="AI50" i="18"/>
  <c r="AJ60" i="18"/>
  <c r="AL16" i="18"/>
  <c r="AM26" i="18"/>
  <c r="AN36" i="18"/>
  <c r="AO46" i="18"/>
  <c r="AH24" i="18"/>
  <c r="AJ13" i="18"/>
  <c r="AK23" i="18"/>
  <c r="AL33" i="18"/>
  <c r="AM43" i="18"/>
  <c r="AN53" i="18"/>
  <c r="AO63" i="18"/>
  <c r="AI20" i="18"/>
  <c r="AJ30" i="18"/>
  <c r="AK40" i="18"/>
  <c r="AL50" i="18"/>
  <c r="AM60" i="18"/>
  <c r="AO16" i="18"/>
  <c r="AH45" i="18"/>
  <c r="AI37" i="18"/>
  <c r="AJ47" i="18"/>
  <c r="AK57" i="18"/>
  <c r="AM13" i="18"/>
  <c r="AN23" i="18"/>
  <c r="AO33" i="18"/>
  <c r="AJ7" i="18"/>
  <c r="AL8" i="18"/>
  <c r="AM10" i="18"/>
  <c r="AI8" i="18"/>
  <c r="AH7" i="18"/>
  <c r="AO20" i="18"/>
  <c r="AN27" i="18"/>
  <c r="AI58" i="18"/>
  <c r="AM34" i="18"/>
  <c r="AO54" i="18"/>
  <c r="AJ21" i="18"/>
  <c r="AL41" i="18"/>
  <c r="AM51" i="18"/>
  <c r="AJ38" i="18"/>
  <c r="AK48" i="18"/>
  <c r="AL58" i="18"/>
  <c r="AN14" i="18"/>
  <c r="AO24" i="18"/>
  <c r="AH53" i="18"/>
  <c r="AI45" i="18"/>
  <c r="AJ55" i="18"/>
  <c r="AK65" i="18"/>
  <c r="AM21" i="18"/>
  <c r="AN31" i="18"/>
  <c r="AO41" i="18"/>
  <c r="AJ8" i="18"/>
  <c r="AL9" i="18"/>
  <c r="AM11" i="18"/>
  <c r="AK9" i="18"/>
  <c r="AH8" i="18"/>
  <c r="AM64" i="18"/>
  <c r="AK61" i="18"/>
  <c r="AH14" i="18"/>
  <c r="AK14" i="18"/>
  <c r="AN44" i="18"/>
  <c r="AH32" i="18"/>
  <c r="AK31" i="18"/>
  <c r="AH36" i="18"/>
  <c r="AI62" i="18"/>
  <c r="AK18" i="18"/>
  <c r="AL28" i="18"/>
  <c r="AM38" i="18"/>
  <c r="AN48" i="18"/>
  <c r="AO58" i="18"/>
  <c r="AI15" i="18"/>
  <c r="AJ25" i="18"/>
  <c r="AK35" i="18"/>
  <c r="AL45" i="18"/>
  <c r="AM55" i="18"/>
  <c r="AN65" i="18"/>
  <c r="AH40" i="18"/>
  <c r="AI32" i="18"/>
  <c r="AJ42" i="18"/>
  <c r="AK52" i="18"/>
  <c r="AL62" i="18"/>
  <c r="AN18" i="18"/>
  <c r="AO28" i="18"/>
  <c r="AH57" i="18"/>
  <c r="AI49" i="18"/>
  <c r="AJ59" i="18"/>
  <c r="AL15" i="18"/>
  <c r="AM25" i="18"/>
  <c r="AN35" i="18"/>
  <c r="AO45" i="18"/>
  <c r="AH23" i="18"/>
  <c r="AJ12" i="18"/>
  <c r="AK22" i="18"/>
  <c r="AL32" i="18"/>
  <c r="AM42" i="18"/>
  <c r="AN52" i="18"/>
  <c r="AO62" i="18"/>
  <c r="AI19" i="18"/>
  <c r="AJ29" i="18"/>
  <c r="AK39" i="18"/>
  <c r="AL49" i="18"/>
  <c r="AM59" i="18"/>
  <c r="AO15" i="18"/>
  <c r="AH44" i="18"/>
  <c r="AI36" i="18"/>
  <c r="AJ46" i="18"/>
  <c r="AK56" i="18"/>
  <c r="AM12" i="18"/>
  <c r="AN22" i="18"/>
  <c r="AO32" i="18"/>
  <c r="AH61" i="18"/>
  <c r="AI53" i="18"/>
  <c r="AJ63" i="18"/>
  <c r="AL19" i="18"/>
  <c r="AM29" i="18"/>
  <c r="AN39" i="18"/>
  <c r="AO49" i="18"/>
  <c r="AJ9" i="18"/>
  <c r="AL10" i="18"/>
  <c r="AI7" i="18"/>
  <c r="AJ51" i="18"/>
  <c r="AO37" i="18"/>
  <c r="AL24" i="18"/>
  <c r="AI28" i="18"/>
  <c r="AH19" i="18"/>
  <c r="AO6" i="18"/>
  <c r="AJ16" i="18"/>
  <c r="AM46" i="18"/>
  <c r="AN56" i="18"/>
  <c r="AI23" i="18"/>
  <c r="AJ33" i="18"/>
  <c r="AK43" i="18"/>
  <c r="AL53" i="18"/>
  <c r="AM63" i="18"/>
  <c r="AO19" i="18"/>
  <c r="AH48" i="18"/>
  <c r="AI40" i="18"/>
  <c r="AJ50" i="18"/>
  <c r="AK60" i="18"/>
  <c r="AM16" i="18"/>
  <c r="AN26" i="18"/>
  <c r="AO36" i="18"/>
  <c r="AH65" i="18"/>
  <c r="AI57" i="18"/>
  <c r="AK13" i="18"/>
  <c r="AL23" i="18"/>
  <c r="AM33" i="18"/>
  <c r="AN43" i="18"/>
  <c r="AO53" i="18"/>
  <c r="AH31" i="18"/>
  <c r="AJ20" i="18"/>
  <c r="AK30" i="18"/>
  <c r="AL40" i="18"/>
  <c r="AM50" i="18"/>
  <c r="AN60" i="18"/>
  <c r="AH35" i="18"/>
  <c r="AI27" i="18"/>
  <c r="AJ37" i="18"/>
  <c r="AK47" i="18"/>
  <c r="AL57" i="18"/>
  <c r="AN13" i="18"/>
  <c r="AO23" i="18"/>
  <c r="AH52" i="18"/>
  <c r="AI44" i="18"/>
  <c r="AJ54" i="18"/>
  <c r="AK64" i="18"/>
  <c r="AM20" i="18"/>
  <c r="AN30" i="18"/>
  <c r="AO40" i="18"/>
  <c r="AH18" i="18"/>
  <c r="AI61" i="18"/>
  <c r="AK17" i="18"/>
  <c r="AL27" i="18"/>
  <c r="AM37" i="18"/>
  <c r="AN47" i="18"/>
  <c r="AO57" i="18"/>
  <c r="AJ10" i="18"/>
  <c r="AL11" i="18"/>
  <c r="AN7" i="18"/>
  <c r="AO8" i="18"/>
  <c r="AH10" i="18"/>
  <c r="AM17" i="18"/>
  <c r="AN61" i="18"/>
  <c r="AH27" i="18"/>
  <c r="AK26" i="18"/>
  <c r="AL36" i="18"/>
  <c r="AH13" i="18"/>
  <c r="AI14" i="18"/>
  <c r="AJ24" i="18"/>
  <c r="AK34" i="18"/>
  <c r="AL44" i="18"/>
  <c r="AM54" i="18"/>
  <c r="AN64" i="18"/>
  <c r="AH39" i="18"/>
  <c r="AI31" i="18"/>
  <c r="AJ41" i="18"/>
  <c r="AK51" i="18"/>
  <c r="AL61" i="18"/>
  <c r="AN17" i="18"/>
  <c r="AO27" i="18"/>
  <c r="AH56" i="18"/>
  <c r="AI48" i="18"/>
  <c r="AJ58" i="18"/>
  <c r="AL14" i="18"/>
  <c r="AM24" i="18"/>
  <c r="AN34" i="18"/>
  <c r="AO44" i="18"/>
  <c r="AH22" i="18"/>
  <c r="AI65" i="18"/>
  <c r="AK21" i="18"/>
  <c r="AL31" i="18"/>
  <c r="AM41" i="18"/>
  <c r="AN51" i="18"/>
  <c r="AO61" i="18"/>
  <c r="AI18" i="18"/>
  <c r="AJ28" i="18"/>
  <c r="AK38" i="18"/>
  <c r="AL48" i="18"/>
  <c r="AM58" i="18"/>
  <c r="AO14" i="18"/>
  <c r="AH43" i="18"/>
  <c r="AI35" i="18"/>
  <c r="AJ45" i="18"/>
  <c r="AK55" i="18"/>
  <c r="AL65" i="18"/>
  <c r="AN21" i="18"/>
  <c r="AO31" i="18"/>
  <c r="AH60" i="18"/>
  <c r="AI52" i="18"/>
  <c r="AJ62" i="18"/>
  <c r="AL18" i="18"/>
  <c r="AM28" i="18"/>
  <c r="AN38" i="18"/>
  <c r="AO48" i="18"/>
  <c r="AH26" i="18"/>
  <c r="AJ15" i="18"/>
  <c r="AK25" i="18"/>
  <c r="AL35" i="18"/>
  <c r="AM45" i="18"/>
  <c r="AN55" i="18"/>
  <c r="AJ11" i="18"/>
  <c r="AK10" i="18"/>
  <c r="AN8" i="18"/>
  <c r="AO9" i="18"/>
  <c r="AH11" i="18"/>
  <c r="AM6" i="18"/>
  <c r="AJ6" i="18"/>
  <c r="AN6" i="18"/>
  <c r="AI6" i="18"/>
  <c r="AL6" i="18"/>
  <c r="AH6" i="18"/>
  <c r="AK6" i="18"/>
  <c r="H6" i="18"/>
  <c r="R6" i="18"/>
  <c r="L6" i="18"/>
  <c r="AE6" i="18"/>
  <c r="N37" i="18"/>
  <c r="N36" i="18"/>
  <c r="N35" i="18"/>
  <c r="N42" i="18"/>
  <c r="N49" i="18"/>
  <c r="N56" i="18"/>
  <c r="N63" i="18"/>
  <c r="I6" i="18"/>
  <c r="X6" i="18"/>
  <c r="N29" i="18"/>
  <c r="N28" i="18"/>
  <c r="N27" i="18"/>
  <c r="N34" i="18"/>
  <c r="N41" i="18"/>
  <c r="N48" i="18"/>
  <c r="N55" i="18"/>
  <c r="AA6" i="18"/>
  <c r="P6" i="18"/>
  <c r="AD6" i="18"/>
  <c r="N21" i="18"/>
  <c r="N20" i="18"/>
  <c r="N19" i="18"/>
  <c r="N26" i="18"/>
  <c r="N33" i="18"/>
  <c r="N40" i="18"/>
  <c r="N47" i="18"/>
  <c r="J6" i="18"/>
  <c r="W6" i="18"/>
  <c r="M6" i="18"/>
  <c r="N13" i="18"/>
  <c r="N12" i="18"/>
  <c r="N11" i="18"/>
  <c r="N18" i="18"/>
  <c r="N25" i="18"/>
  <c r="N32" i="18"/>
  <c r="N39" i="18"/>
  <c r="Y6" i="18"/>
  <c r="O6" i="18"/>
  <c r="AB6" i="18"/>
  <c r="N54" i="18"/>
  <c r="N46" i="18"/>
  <c r="N62" i="18"/>
  <c r="N22" i="18"/>
  <c r="N10" i="18"/>
  <c r="N17" i="18"/>
  <c r="N24" i="18"/>
  <c r="N31" i="18"/>
  <c r="S6" i="18"/>
  <c r="V6" i="18"/>
  <c r="DJ6" i="18" s="1"/>
  <c r="T6" i="18"/>
  <c r="N61" i="18"/>
  <c r="N60" i="18"/>
  <c r="N59" i="18"/>
  <c r="N6" i="18"/>
  <c r="N30" i="18"/>
  <c r="N9" i="18"/>
  <c r="N16" i="18"/>
  <c r="N23" i="18"/>
  <c r="Q6" i="18"/>
  <c r="AC6" i="18"/>
  <c r="K6" i="18"/>
  <c r="N53" i="18"/>
  <c r="N52" i="18"/>
  <c r="N51" i="18"/>
  <c r="N58" i="18"/>
  <c r="N65" i="18"/>
  <c r="N38" i="18"/>
  <c r="N8" i="18"/>
  <c r="N15" i="18"/>
  <c r="Z6" i="18"/>
  <c r="U6" i="18"/>
  <c r="AF6" i="18"/>
  <c r="N45" i="18"/>
  <c r="N44" i="18"/>
  <c r="N43" i="18"/>
  <c r="N50" i="18"/>
  <c r="N57" i="18"/>
  <c r="N64" i="18"/>
  <c r="N14" i="18"/>
  <c r="N7" i="18"/>
  <c r="J26" i="18"/>
  <c r="AB52" i="18"/>
  <c r="S29" i="18"/>
  <c r="AA51" i="18"/>
  <c r="G64" i="18"/>
  <c r="H47" i="18"/>
  <c r="AB43" i="18"/>
  <c r="Q14" i="18"/>
  <c r="J59" i="18"/>
  <c r="Z46" i="18"/>
  <c r="AD24" i="18"/>
  <c r="K28" i="18"/>
  <c r="U63" i="18"/>
  <c r="X65" i="18"/>
  <c r="R35" i="18"/>
  <c r="S51" i="18"/>
  <c r="P48" i="18"/>
  <c r="H50" i="18"/>
  <c r="K13" i="18"/>
  <c r="AA59" i="18"/>
  <c r="K44" i="18"/>
  <c r="L47" i="18"/>
  <c r="W28" i="18"/>
  <c r="Q20" i="18"/>
  <c r="P40" i="18"/>
  <c r="L26" i="18"/>
  <c r="W27" i="18"/>
  <c r="W21" i="18"/>
  <c r="AC28" i="18"/>
  <c r="O63" i="18"/>
  <c r="AC61" i="18"/>
  <c r="P56" i="18"/>
  <c r="J51" i="18"/>
  <c r="W65" i="18"/>
  <c r="I50" i="18"/>
  <c r="L61" i="18"/>
  <c r="K62" i="18"/>
  <c r="W47" i="18"/>
  <c r="AA43" i="18"/>
  <c r="T22" i="18"/>
  <c r="AD63" i="18"/>
  <c r="M47" i="18"/>
  <c r="U23" i="18"/>
  <c r="K14" i="18"/>
  <c r="G44" i="18"/>
  <c r="T17" i="18"/>
  <c r="M44" i="18"/>
  <c r="P63" i="18"/>
  <c r="I41" i="18"/>
  <c r="Q25" i="18"/>
  <c r="W32" i="18"/>
  <c r="Q10" i="18"/>
  <c r="AB24" i="18"/>
  <c r="AB18" i="18"/>
  <c r="Z9" i="18"/>
  <c r="U12" i="18"/>
  <c r="P15" i="18"/>
  <c r="J18" i="18"/>
  <c r="AC20" i="18"/>
  <c r="X23" i="18"/>
  <c r="S26" i="18"/>
  <c r="M29" i="18"/>
  <c r="H32" i="18"/>
  <c r="AA34" i="18"/>
  <c r="I8" i="18"/>
  <c r="AB10" i="18"/>
  <c r="W13" i="18"/>
  <c r="R16" i="18"/>
  <c r="L19" i="18"/>
  <c r="G22" i="18"/>
  <c r="Z24" i="18"/>
  <c r="U27" i="18"/>
  <c r="P30" i="18"/>
  <c r="J33" i="18"/>
  <c r="AC35" i="18"/>
  <c r="K9" i="18"/>
  <c r="AD11" i="18"/>
  <c r="Y14" i="18"/>
  <c r="T8" i="18"/>
  <c r="O11" i="18"/>
  <c r="I14" i="18"/>
  <c r="AB16" i="18"/>
  <c r="W19" i="18"/>
  <c r="R22" i="18"/>
  <c r="L25" i="18"/>
  <c r="G28" i="18"/>
  <c r="Z30" i="18"/>
  <c r="U33" i="18"/>
  <c r="P36" i="18"/>
  <c r="Q12" i="18"/>
  <c r="K15" i="18"/>
  <c r="AD17" i="18"/>
  <c r="Y20" i="18"/>
  <c r="T23" i="18"/>
  <c r="O26" i="18"/>
  <c r="I29" i="18"/>
  <c r="AB31" i="18"/>
  <c r="W34" i="18"/>
  <c r="AD7" i="18"/>
  <c r="Y10" i="18"/>
  <c r="T13" i="18"/>
  <c r="O16" i="18"/>
  <c r="I19" i="18"/>
  <c r="AB21" i="18"/>
  <c r="W24" i="18"/>
  <c r="R27" i="18"/>
  <c r="L30" i="18"/>
  <c r="G33" i="18"/>
  <c r="Z35" i="18"/>
  <c r="H9" i="18"/>
  <c r="AA11" i="18"/>
  <c r="Q17" i="18"/>
  <c r="K20" i="18"/>
  <c r="AD22" i="18"/>
  <c r="Y25" i="18"/>
  <c r="T28" i="18"/>
  <c r="O31" i="18"/>
  <c r="I34" i="18"/>
  <c r="L7" i="18"/>
  <c r="Y22" i="18"/>
  <c r="AB33" i="18"/>
  <c r="W38" i="18"/>
  <c r="R41" i="18"/>
  <c r="L44" i="18"/>
  <c r="G47" i="18"/>
  <c r="Z49" i="18"/>
  <c r="U52" i="18"/>
  <c r="P55" i="18"/>
  <c r="J58" i="18"/>
  <c r="AC60" i="18"/>
  <c r="X63" i="18"/>
  <c r="O52" i="18"/>
  <c r="O58" i="18"/>
  <c r="AC31" i="18"/>
  <c r="P50" i="18"/>
  <c r="P10" i="18"/>
  <c r="M24" i="18"/>
  <c r="Q35" i="18"/>
  <c r="H39" i="18"/>
  <c r="AA41" i="18"/>
  <c r="Q47" i="18"/>
  <c r="K50" i="18"/>
  <c r="AD52" i="18"/>
  <c r="Y55" i="18"/>
  <c r="T58" i="18"/>
  <c r="O61" i="18"/>
  <c r="I64" i="18"/>
  <c r="H54" i="18"/>
  <c r="H62" i="18"/>
  <c r="AB63" i="18"/>
  <c r="H43" i="18"/>
  <c r="O57" i="18"/>
  <c r="AC18" i="18"/>
  <c r="H30" i="18"/>
  <c r="X37" i="18"/>
  <c r="S40" i="18"/>
  <c r="M43" i="18"/>
  <c r="H46" i="18"/>
  <c r="J56" i="18"/>
  <c r="S64" i="18"/>
  <c r="AD8" i="18"/>
  <c r="AA45" i="18"/>
  <c r="M8" i="18"/>
  <c r="L23" i="18"/>
  <c r="P34" i="18"/>
  <c r="Z38" i="18"/>
  <c r="U41" i="18"/>
  <c r="P44" i="18"/>
  <c r="J47" i="18"/>
  <c r="AC49" i="18"/>
  <c r="X52" i="18"/>
  <c r="S55" i="18"/>
  <c r="M58" i="18"/>
  <c r="H61" i="18"/>
  <c r="AA63" i="18"/>
  <c r="O50" i="18"/>
  <c r="T55" i="18"/>
  <c r="AC39" i="18"/>
  <c r="AA53" i="18"/>
  <c r="S16" i="18"/>
  <c r="CV16" i="18" s="1"/>
  <c r="I37" i="18"/>
  <c r="AB39" i="18"/>
  <c r="W42" i="18"/>
  <c r="Z45" i="18"/>
  <c r="P51" i="18"/>
  <c r="AC56" i="18"/>
  <c r="T30" i="18"/>
  <c r="AD48" i="18"/>
  <c r="I12" i="18"/>
  <c r="K25" i="18"/>
  <c r="O36" i="18"/>
  <c r="M39" i="18"/>
  <c r="H42" i="18"/>
  <c r="AA44" i="18"/>
  <c r="Q50" i="18"/>
  <c r="K53" i="18"/>
  <c r="AD55" i="18"/>
  <c r="Y58" i="18"/>
  <c r="T61" i="18"/>
  <c r="O64" i="18"/>
  <c r="W9" i="18"/>
  <c r="AC23" i="18"/>
  <c r="H35" i="18"/>
  <c r="AD38" i="18"/>
  <c r="Y41" i="18"/>
  <c r="T44" i="18"/>
  <c r="O47" i="18"/>
  <c r="T52" i="18"/>
  <c r="R58" i="18"/>
  <c r="P7" i="18"/>
  <c r="J10" i="18"/>
  <c r="AC12" i="18"/>
  <c r="S18" i="18"/>
  <c r="M21" i="18"/>
  <c r="H24" i="18"/>
  <c r="AA26" i="18"/>
  <c r="Q32" i="18"/>
  <c r="K35" i="18"/>
  <c r="R8" i="18"/>
  <c r="L11" i="18"/>
  <c r="Z16" i="18"/>
  <c r="U19" i="18"/>
  <c r="P22" i="18"/>
  <c r="J25" i="18"/>
  <c r="AC27" i="18"/>
  <c r="X30" i="18"/>
  <c r="S33" i="18"/>
  <c r="M36" i="18"/>
  <c r="T9" i="18"/>
  <c r="O12" i="18"/>
  <c r="I15" i="18"/>
  <c r="AB8" i="18"/>
  <c r="R14" i="18"/>
  <c r="L17" i="18"/>
  <c r="Z22" i="18"/>
  <c r="U25" i="18"/>
  <c r="P28" i="18"/>
  <c r="J31" i="18"/>
  <c r="AC33" i="18"/>
  <c r="K7" i="18"/>
  <c r="AD9" i="18"/>
  <c r="Y12" i="18"/>
  <c r="T15" i="18"/>
  <c r="O18" i="18"/>
  <c r="I21" i="18"/>
  <c r="AB23" i="18"/>
  <c r="W26" i="18"/>
  <c r="R29" i="18"/>
  <c r="L32" i="18"/>
  <c r="G35" i="18"/>
  <c r="O8" i="18"/>
  <c r="I11" i="18"/>
  <c r="AB13" i="18"/>
  <c r="W16" i="18"/>
  <c r="R19" i="18"/>
  <c r="L22" i="18"/>
  <c r="G25" i="18"/>
  <c r="Z27" i="18"/>
  <c r="U30" i="18"/>
  <c r="P33" i="18"/>
  <c r="J36" i="18"/>
  <c r="Q9" i="18"/>
  <c r="K12" i="18"/>
  <c r="AD14" i="18"/>
  <c r="Y17" i="18"/>
  <c r="T20" i="18"/>
  <c r="O23" i="18"/>
  <c r="I26" i="18"/>
  <c r="AB28" i="18"/>
  <c r="W31" i="18"/>
  <c r="R34" i="18"/>
  <c r="J24" i="18"/>
  <c r="M35" i="18"/>
  <c r="G39" i="18"/>
  <c r="Z41" i="18"/>
  <c r="U44" i="18"/>
  <c r="P47" i="18"/>
  <c r="J50" i="18"/>
  <c r="AC52" i="18"/>
  <c r="X55" i="18"/>
  <c r="S58" i="18"/>
  <c r="CV58" i="18" s="1"/>
  <c r="M61" i="18"/>
  <c r="H64" i="18"/>
  <c r="G53" i="18"/>
  <c r="W60" i="18"/>
  <c r="P59" i="18"/>
  <c r="J37" i="18"/>
  <c r="I52" i="18"/>
  <c r="J13" i="18"/>
  <c r="W25" i="18"/>
  <c r="Q39" i="18"/>
  <c r="K42" i="18"/>
  <c r="AD44" i="18"/>
  <c r="Y47" i="18"/>
  <c r="T50" i="18"/>
  <c r="O53" i="18"/>
  <c r="I56" i="18"/>
  <c r="AB58" i="18"/>
  <c r="W61" i="18"/>
  <c r="R64" i="18"/>
  <c r="S48" i="18"/>
  <c r="I55" i="18"/>
  <c r="I63" i="18"/>
  <c r="M65" i="18"/>
  <c r="Z44" i="18"/>
  <c r="H59" i="18"/>
  <c r="O20" i="18"/>
  <c r="R31" i="18"/>
  <c r="H38" i="18"/>
  <c r="AA40" i="18"/>
  <c r="Q46" i="18"/>
  <c r="K57" i="18"/>
  <c r="T65" i="18"/>
  <c r="P26" i="18"/>
  <c r="U47" i="18"/>
  <c r="H11" i="18"/>
  <c r="Y35" i="18"/>
  <c r="J39" i="18"/>
  <c r="AC41" i="18"/>
  <c r="X44" i="18"/>
  <c r="S47" i="18"/>
  <c r="M50" i="18"/>
  <c r="H53" i="18"/>
  <c r="AA55" i="18"/>
  <c r="Q61" i="18"/>
  <c r="K64" i="18"/>
  <c r="I45" i="18"/>
  <c r="G51" i="18"/>
  <c r="L56" i="18"/>
  <c r="T14" i="18"/>
  <c r="W41" i="18"/>
  <c r="U55" i="18"/>
  <c r="AB17" i="18"/>
  <c r="G29" i="18"/>
  <c r="R37" i="18"/>
  <c r="L40" i="18"/>
  <c r="G43" i="18"/>
  <c r="J46" i="18"/>
  <c r="H52" i="18"/>
  <c r="W58" i="18"/>
  <c r="Z36" i="18"/>
  <c r="X50" i="18"/>
  <c r="AB14" i="18"/>
  <c r="U26" i="18"/>
  <c r="AA36" i="18"/>
  <c r="Q42" i="18"/>
  <c r="K45" i="18"/>
  <c r="AD47" i="18"/>
  <c r="Y50" i="18"/>
  <c r="T53" i="18"/>
  <c r="O56" i="18"/>
  <c r="I59" i="18"/>
  <c r="AB61" i="18"/>
  <c r="W64" i="18"/>
  <c r="R12" i="18"/>
  <c r="O25" i="18"/>
  <c r="R36" i="18"/>
  <c r="O39" i="18"/>
  <c r="I42" i="18"/>
  <c r="X7" i="18"/>
  <c r="S10" i="18"/>
  <c r="M13" i="18"/>
  <c r="H16" i="18"/>
  <c r="AA18" i="18"/>
  <c r="Q24" i="18"/>
  <c r="K27" i="18"/>
  <c r="AD29" i="18"/>
  <c r="Y32" i="18"/>
  <c r="T35" i="18"/>
  <c r="Z8" i="18"/>
  <c r="U11" i="18"/>
  <c r="P14" i="18"/>
  <c r="J17" i="18"/>
  <c r="AC19" i="18"/>
  <c r="X22" i="18"/>
  <c r="S25" i="18"/>
  <c r="M28" i="18"/>
  <c r="H31" i="18"/>
  <c r="AA33" i="18"/>
  <c r="I7" i="18"/>
  <c r="AB9" i="18"/>
  <c r="W12" i="18"/>
  <c r="R15" i="18"/>
  <c r="L9" i="18"/>
  <c r="Z14" i="18"/>
  <c r="U17" i="18"/>
  <c r="P20" i="18"/>
  <c r="J23" i="18"/>
  <c r="AC25" i="18"/>
  <c r="X28" i="18"/>
  <c r="S31" i="18"/>
  <c r="M34" i="18"/>
  <c r="T7" i="18"/>
  <c r="O10" i="18"/>
  <c r="I13" i="18"/>
  <c r="AB15" i="18"/>
  <c r="W18" i="18"/>
  <c r="R21" i="18"/>
  <c r="L24" i="18"/>
  <c r="G27" i="18"/>
  <c r="Z29" i="18"/>
  <c r="U32" i="18"/>
  <c r="P35" i="18"/>
  <c r="R11" i="18"/>
  <c r="L14" i="18"/>
  <c r="Z19" i="18"/>
  <c r="U22" i="18"/>
  <c r="P25" i="18"/>
  <c r="J28" i="18"/>
  <c r="AC30" i="18"/>
  <c r="X33" i="18"/>
  <c r="S36" i="18"/>
  <c r="Y9" i="18"/>
  <c r="T12" i="18"/>
  <c r="O15" i="18"/>
  <c r="I18" i="18"/>
  <c r="AB20" i="18"/>
  <c r="W23" i="18"/>
  <c r="R26" i="18"/>
  <c r="L29" i="18"/>
  <c r="G32" i="18"/>
  <c r="Z34" i="18"/>
  <c r="Z12" i="18"/>
  <c r="T25" i="18"/>
  <c r="U36" i="18"/>
  <c r="P39" i="18"/>
  <c r="J42" i="18"/>
  <c r="AC44" i="18"/>
  <c r="X47" i="18"/>
  <c r="S50" i="18"/>
  <c r="M53" i="18"/>
  <c r="H56" i="18"/>
  <c r="AA58" i="18"/>
  <c r="Q64" i="18"/>
  <c r="AA48" i="18"/>
  <c r="X53" i="18"/>
  <c r="X61" i="18"/>
  <c r="R61" i="18"/>
  <c r="AB38" i="18"/>
  <c r="R52" i="18"/>
  <c r="AC15" i="18"/>
  <c r="H27" i="18"/>
  <c r="AD36" i="18"/>
  <c r="Y39" i="18"/>
  <c r="T42" i="18"/>
  <c r="O45" i="18"/>
  <c r="I48" i="18"/>
  <c r="AB50" i="18"/>
  <c r="W53" i="18"/>
  <c r="R56" i="18"/>
  <c r="L59" i="18"/>
  <c r="G62" i="18"/>
  <c r="Z64" i="18"/>
  <c r="T49" i="18"/>
  <c r="Z55" i="18"/>
  <c r="J64" i="18"/>
  <c r="Y11" i="18"/>
  <c r="T46" i="18"/>
  <c r="Z60" i="18"/>
  <c r="X21" i="18"/>
  <c r="AA32" i="18"/>
  <c r="Q38" i="18"/>
  <c r="K41" i="18"/>
  <c r="AD43" i="18"/>
  <c r="Y46" i="18"/>
  <c r="L58" i="18"/>
  <c r="O33" i="18"/>
  <c r="O49" i="18"/>
  <c r="AA13" i="18"/>
  <c r="G26" i="18"/>
  <c r="X36" i="18"/>
  <c r="S39" i="18"/>
  <c r="M42" i="18"/>
  <c r="H45" i="18"/>
  <c r="AA47" i="18"/>
  <c r="Q53" i="18"/>
  <c r="K56" i="18"/>
  <c r="AD58" i="18"/>
  <c r="Y61" i="18"/>
  <c r="T64" i="18"/>
  <c r="S46" i="18"/>
  <c r="X51" i="18"/>
  <c r="M57" i="18"/>
  <c r="Q19" i="18"/>
  <c r="Q43" i="18"/>
  <c r="AD56" i="18"/>
  <c r="M19" i="18"/>
  <c r="Q30" i="18"/>
  <c r="Z37" i="18"/>
  <c r="U40" i="18"/>
  <c r="P43" i="18"/>
  <c r="AA46" i="18"/>
  <c r="Y52" i="18"/>
  <c r="Y60" i="18"/>
  <c r="T38" i="18"/>
  <c r="J53" i="18"/>
  <c r="AA16" i="18"/>
  <c r="AD27" i="18"/>
  <c r="K37" i="18"/>
  <c r="AD39" i="18"/>
  <c r="Y42" i="18"/>
  <c r="T45" i="18"/>
  <c r="O48" i="18"/>
  <c r="I51" i="18"/>
  <c r="AB53" i="18"/>
  <c r="W56" i="18"/>
  <c r="R59" i="18"/>
  <c r="L62" i="18"/>
  <c r="G65" i="18"/>
  <c r="L15" i="18"/>
  <c r="X26" i="18"/>
  <c r="AB36" i="18"/>
  <c r="W39" i="18"/>
  <c r="R42" i="18"/>
  <c r="L45" i="18"/>
  <c r="G48" i="18"/>
  <c r="I58" i="18"/>
  <c r="H65" i="18"/>
  <c r="AB62" i="18"/>
  <c r="AB60" i="18"/>
  <c r="Y65" i="18"/>
  <c r="S61" i="18"/>
  <c r="H8" i="18"/>
  <c r="AA10" i="18"/>
  <c r="Q16" i="18"/>
  <c r="K19" i="18"/>
  <c r="AD21" i="18"/>
  <c r="Y24" i="18"/>
  <c r="T27" i="18"/>
  <c r="O30" i="18"/>
  <c r="I33" i="18"/>
  <c r="AB35" i="18"/>
  <c r="J9" i="18"/>
  <c r="AC11" i="18"/>
  <c r="S17" i="18"/>
  <c r="M20" i="18"/>
  <c r="H23" i="18"/>
  <c r="AA25" i="18"/>
  <c r="Q31" i="18"/>
  <c r="K34" i="18"/>
  <c r="R7" i="18"/>
  <c r="L10" i="18"/>
  <c r="Z15" i="18"/>
  <c r="U9" i="18"/>
  <c r="P12" i="18"/>
  <c r="J15" i="18"/>
  <c r="AC17" i="18"/>
  <c r="X20" i="18"/>
  <c r="S23" i="18"/>
  <c r="M26" i="18"/>
  <c r="H29" i="18"/>
  <c r="AA31" i="18"/>
  <c r="AB7" i="18"/>
  <c r="W10" i="18"/>
  <c r="R13" i="18"/>
  <c r="L16" i="18"/>
  <c r="G19" i="18"/>
  <c r="Z21" i="18"/>
  <c r="U24" i="18"/>
  <c r="P27" i="18"/>
  <c r="J30" i="18"/>
  <c r="AC32" i="18"/>
  <c r="X35" i="18"/>
  <c r="G9" i="18"/>
  <c r="Z11" i="18"/>
  <c r="U14" i="18"/>
  <c r="P17" i="18"/>
  <c r="J20" i="18"/>
  <c r="AC22" i="18"/>
  <c r="X25" i="18"/>
  <c r="S28" i="18"/>
  <c r="M31" i="18"/>
  <c r="H34" i="18"/>
  <c r="O7" i="18"/>
  <c r="I10" i="18"/>
  <c r="AB12" i="18"/>
  <c r="R18" i="18"/>
  <c r="L21" i="18"/>
  <c r="G24" i="18"/>
  <c r="Z26" i="18"/>
  <c r="U29" i="18"/>
  <c r="P32" i="18"/>
  <c r="J35" i="18"/>
  <c r="U15" i="18"/>
  <c r="AC26" i="18"/>
  <c r="AC36" i="18"/>
  <c r="X39" i="18"/>
  <c r="S42" i="18"/>
  <c r="M45" i="18"/>
  <c r="H48" i="18"/>
  <c r="AA50" i="18"/>
  <c r="Q56" i="18"/>
  <c r="K59" i="18"/>
  <c r="AD61" i="18"/>
  <c r="Y64" i="18"/>
  <c r="K49" i="18"/>
  <c r="Q54" i="18"/>
  <c r="Y62" i="18"/>
  <c r="K63" i="18"/>
  <c r="K54" i="18"/>
  <c r="O17" i="18"/>
  <c r="R28" i="18"/>
  <c r="O37" i="18"/>
  <c r="I40" i="18"/>
  <c r="AB42" i="18"/>
  <c r="W45" i="18"/>
  <c r="R48" i="18"/>
  <c r="L51" i="18"/>
  <c r="G54" i="18"/>
  <c r="Z56" i="18"/>
  <c r="U59" i="18"/>
  <c r="P62" i="18"/>
  <c r="J65" i="18"/>
  <c r="L50" i="18"/>
  <c r="AA56" i="18"/>
  <c r="AA64" i="18"/>
  <c r="Y27" i="18"/>
  <c r="AC47" i="18"/>
  <c r="AC7" i="18"/>
  <c r="I23" i="18"/>
  <c r="L34" i="18"/>
  <c r="Y38" i="18"/>
  <c r="T41" i="18"/>
  <c r="O44" i="18"/>
  <c r="I47" i="18"/>
  <c r="M59" i="18"/>
  <c r="AD57" i="18"/>
  <c r="S37" i="18"/>
  <c r="H51" i="18"/>
  <c r="M16" i="18"/>
  <c r="Q27" i="18"/>
  <c r="H37" i="18"/>
  <c r="AA39" i="18"/>
  <c r="Q45" i="18"/>
  <c r="K48" i="18"/>
  <c r="AD50" i="18"/>
  <c r="Y53" i="18"/>
  <c r="T56" i="18"/>
  <c r="O59" i="18"/>
  <c r="I62" i="18"/>
  <c r="AB64" i="18"/>
  <c r="K47" i="18"/>
  <c r="Q52" i="18"/>
  <c r="G59" i="18"/>
  <c r="Z20" i="18"/>
  <c r="J45" i="18"/>
  <c r="X58" i="18"/>
  <c r="W20" i="18"/>
  <c r="Z31" i="18"/>
  <c r="J38" i="18"/>
  <c r="AC40" i="18"/>
  <c r="X43" i="18"/>
  <c r="T47" i="18"/>
  <c r="R53" i="18"/>
  <c r="S62" i="18"/>
  <c r="M40" i="18"/>
  <c r="AB54" i="18"/>
  <c r="L18" i="18"/>
  <c r="P29" i="18"/>
  <c r="T37" i="18"/>
  <c r="O40" i="18"/>
  <c r="I43" i="18"/>
  <c r="AB45" i="18"/>
  <c r="W48" i="18"/>
  <c r="R51" i="18"/>
  <c r="L54" i="18"/>
  <c r="G57" i="18"/>
  <c r="Z59" i="18"/>
  <c r="U62" i="18"/>
  <c r="P65" i="18"/>
  <c r="AD16" i="18"/>
  <c r="I28" i="18"/>
  <c r="L37" i="18"/>
  <c r="G40" i="18"/>
  <c r="Q8" i="18"/>
  <c r="K11" i="18"/>
  <c r="AD13" i="18"/>
  <c r="Y16" i="18"/>
  <c r="T19" i="18"/>
  <c r="O22" i="18"/>
  <c r="I25" i="18"/>
  <c r="AB27" i="18"/>
  <c r="W30" i="18"/>
  <c r="R33" i="18"/>
  <c r="L36" i="18"/>
  <c r="S9" i="18"/>
  <c r="M12" i="18"/>
  <c r="H15" i="18"/>
  <c r="AA17" i="18"/>
  <c r="Q23" i="18"/>
  <c r="K26" i="18"/>
  <c r="AD28" i="18"/>
  <c r="Y31" i="18"/>
  <c r="T34" i="18"/>
  <c r="Z7" i="18"/>
  <c r="U10" i="18"/>
  <c r="P13" i="18"/>
  <c r="J7" i="18"/>
  <c r="AC9" i="18"/>
  <c r="X12" i="18"/>
  <c r="S15" i="18"/>
  <c r="M18" i="18"/>
  <c r="H21" i="18"/>
  <c r="AA23" i="18"/>
  <c r="Q29" i="18"/>
  <c r="K32" i="18"/>
  <c r="AD34" i="18"/>
  <c r="L8" i="18"/>
  <c r="Z13" i="18"/>
  <c r="U16" i="18"/>
  <c r="P19" i="18"/>
  <c r="J22" i="18"/>
  <c r="AC24" i="18"/>
  <c r="X27" i="18"/>
  <c r="S30" i="18"/>
  <c r="M33" i="18"/>
  <c r="H36" i="18"/>
  <c r="P9" i="18"/>
  <c r="J12" i="18"/>
  <c r="AC14" i="18"/>
  <c r="X17" i="18"/>
  <c r="S20" i="18"/>
  <c r="M23" i="18"/>
  <c r="H26" i="18"/>
  <c r="AA28" i="18"/>
  <c r="Q34" i="18"/>
  <c r="W7" i="18"/>
  <c r="R10" i="18"/>
  <c r="L13" i="18"/>
  <c r="Z18" i="18"/>
  <c r="U21" i="18"/>
  <c r="P24" i="18"/>
  <c r="J27" i="18"/>
  <c r="AC29" i="18"/>
  <c r="X32" i="18"/>
  <c r="S35" i="18"/>
  <c r="K17" i="18"/>
  <c r="O28" i="18"/>
  <c r="M37" i="18"/>
  <c r="H40" i="18"/>
  <c r="AA42" i="18"/>
  <c r="Q48" i="18"/>
  <c r="BK48" i="18" s="1"/>
  <c r="K51" i="18"/>
  <c r="AD53" i="18"/>
  <c r="Y56" i="18"/>
  <c r="T59" i="18"/>
  <c r="O62" i="18"/>
  <c r="I65" i="18"/>
  <c r="AB49" i="18"/>
  <c r="R55" i="18"/>
  <c r="Z63" i="18"/>
  <c r="AC64" i="18"/>
  <c r="P42" i="18"/>
  <c r="AC55" i="18"/>
  <c r="X18" i="18"/>
  <c r="AA29" i="18"/>
  <c r="W37" i="18"/>
  <c r="R40" i="18"/>
  <c r="L43" i="18"/>
  <c r="G46" i="18"/>
  <c r="Z48" i="18"/>
  <c r="U51" i="18"/>
  <c r="P54" i="18"/>
  <c r="J57" i="18"/>
  <c r="AC59" i="18"/>
  <c r="X62" i="18"/>
  <c r="S65" i="18"/>
  <c r="AC50" i="18"/>
  <c r="AB57" i="18"/>
  <c r="AB65" i="18"/>
  <c r="I36" i="18"/>
  <c r="W49" i="18"/>
  <c r="X10" i="18"/>
  <c r="S24" i="18"/>
  <c r="I39" i="18"/>
  <c r="AB41" i="18"/>
  <c r="W44" i="18"/>
  <c r="R47" i="18"/>
  <c r="O60" i="18"/>
  <c r="Q60" i="18"/>
  <c r="L39" i="18"/>
  <c r="Z52" i="18"/>
  <c r="W17" i="18"/>
  <c r="Z28" i="18"/>
  <c r="Q37" i="18"/>
  <c r="K40" i="18"/>
  <c r="AD42" i="18"/>
  <c r="Y45" i="18"/>
  <c r="T48" i="18"/>
  <c r="O51" i="18"/>
  <c r="I54" i="18"/>
  <c r="AB56" i="18"/>
  <c r="W59" i="18"/>
  <c r="R62" i="18"/>
  <c r="L65" i="18"/>
  <c r="AB47" i="18"/>
  <c r="I53" i="18"/>
  <c r="X59" i="18"/>
  <c r="K22" i="18"/>
  <c r="AB46" i="18"/>
  <c r="R60" i="18"/>
  <c r="H22" i="18"/>
  <c r="K33" i="18"/>
  <c r="S38" i="18"/>
  <c r="M41" i="18"/>
  <c r="H44" i="18"/>
  <c r="L48" i="18"/>
  <c r="S54" i="18"/>
  <c r="L64" i="18"/>
  <c r="G42" i="18"/>
  <c r="Y30" i="18"/>
  <c r="AB37" i="18"/>
  <c r="W40" i="18"/>
  <c r="R43" i="18"/>
  <c r="L46" i="18"/>
  <c r="G49" i="18"/>
  <c r="Z51" i="18"/>
  <c r="U54" i="18"/>
  <c r="P57" i="18"/>
  <c r="J60" i="18"/>
  <c r="AC62" i="18"/>
  <c r="Y8" i="18"/>
  <c r="T11" i="18"/>
  <c r="O14" i="18"/>
  <c r="I17" i="18"/>
  <c r="AB19" i="18"/>
  <c r="W22" i="18"/>
  <c r="R25" i="18"/>
  <c r="L28" i="18"/>
  <c r="G31" i="18"/>
  <c r="Z33" i="18"/>
  <c r="H7" i="18"/>
  <c r="AA9" i="18"/>
  <c r="Q15" i="18"/>
  <c r="K18" i="18"/>
  <c r="AD20" i="18"/>
  <c r="Y23" i="18"/>
  <c r="T26" i="18"/>
  <c r="O29" i="18"/>
  <c r="I32" i="18"/>
  <c r="AB34" i="18"/>
  <c r="J8" i="18"/>
  <c r="AC10" i="18"/>
  <c r="X13" i="18"/>
  <c r="S7" i="18"/>
  <c r="CV7" i="18" s="1"/>
  <c r="M10" i="18"/>
  <c r="H13" i="18"/>
  <c r="AA15" i="18"/>
  <c r="Q21" i="18"/>
  <c r="K24" i="18"/>
  <c r="AD26" i="18"/>
  <c r="Y29" i="18"/>
  <c r="T32" i="18"/>
  <c r="O35" i="18"/>
  <c r="U8" i="18"/>
  <c r="P11" i="18"/>
  <c r="J14" i="18"/>
  <c r="AC16" i="18"/>
  <c r="X19" i="18"/>
  <c r="S22" i="18"/>
  <c r="CV22" i="18" s="1"/>
  <c r="M25" i="18"/>
  <c r="H28" i="18"/>
  <c r="AA30" i="18"/>
  <c r="Q36" i="18"/>
  <c r="X9" i="18"/>
  <c r="S12" i="18"/>
  <c r="M15" i="18"/>
  <c r="H18" i="18"/>
  <c r="AA20" i="18"/>
  <c r="Q26" i="18"/>
  <c r="K29" i="18"/>
  <c r="AD31" i="18"/>
  <c r="Y34" i="18"/>
  <c r="Z10" i="18"/>
  <c r="U13" i="18"/>
  <c r="P16" i="18"/>
  <c r="J19" i="18"/>
  <c r="AC21" i="18"/>
  <c r="X24" i="18"/>
  <c r="S27" i="18"/>
  <c r="M30" i="18"/>
  <c r="H33" i="18"/>
  <c r="AA35" i="18"/>
  <c r="U18" i="18"/>
  <c r="X29" i="18"/>
  <c r="Q40" i="18"/>
  <c r="K43" i="18"/>
  <c r="AD45" i="18"/>
  <c r="Y48" i="18"/>
  <c r="T51" i="18"/>
  <c r="O54" i="18"/>
  <c r="I57" i="18"/>
  <c r="AB59" i="18"/>
  <c r="W62" i="18"/>
  <c r="R65" i="18"/>
  <c r="U50" i="18"/>
  <c r="S56" i="18"/>
  <c r="K65" i="18"/>
  <c r="I44" i="18"/>
  <c r="W57" i="18"/>
  <c r="I20" i="18"/>
  <c r="L31" i="18"/>
  <c r="G38" i="18"/>
  <c r="Z40" i="18"/>
  <c r="U43" i="18"/>
  <c r="P46" i="18"/>
  <c r="J49" i="18"/>
  <c r="AC51" i="18"/>
  <c r="X54" i="18"/>
  <c r="S57" i="18"/>
  <c r="M60" i="18"/>
  <c r="H63" i="18"/>
  <c r="AA65" i="18"/>
  <c r="AC58" i="18"/>
  <c r="K38" i="18"/>
  <c r="Q51" i="18"/>
  <c r="S13" i="18"/>
  <c r="AB25" i="18"/>
  <c r="W36" i="18"/>
  <c r="R39" i="18"/>
  <c r="L42" i="18"/>
  <c r="G45" i="18"/>
  <c r="Z47" i="18"/>
  <c r="P61" i="18"/>
  <c r="Z61" i="18"/>
  <c r="AD40" i="18"/>
  <c r="T54" i="18"/>
  <c r="H19" i="18"/>
  <c r="K30" i="18"/>
  <c r="Y37" i="18"/>
  <c r="T40" i="18"/>
  <c r="O43" i="18"/>
  <c r="I46" i="18"/>
  <c r="AB48" i="18"/>
  <c r="W51" i="18"/>
  <c r="R54" i="18"/>
  <c r="L57" i="18"/>
  <c r="G60" i="18"/>
  <c r="Z62" i="18"/>
  <c r="U65" i="18"/>
  <c r="U48" i="18"/>
  <c r="Z53" i="18"/>
  <c r="I61" i="18"/>
  <c r="J29" i="18"/>
  <c r="R23" i="18"/>
  <c r="U34" i="18"/>
  <c r="AA38" i="18"/>
  <c r="Q44" i="18"/>
  <c r="AC48" i="18"/>
  <c r="K55" i="18"/>
  <c r="AD65" i="18"/>
  <c r="Y43" i="18"/>
  <c r="G58" i="18"/>
  <c r="J32" i="18"/>
  <c r="L38" i="18"/>
  <c r="G41" i="18"/>
  <c r="Z43" i="18"/>
  <c r="U46" i="18"/>
  <c r="P49" i="18"/>
  <c r="J52" i="18"/>
  <c r="AC54" i="18"/>
  <c r="X57" i="18"/>
  <c r="I9" i="18"/>
  <c r="AB11" i="18"/>
  <c r="R17" i="18"/>
  <c r="L20" i="18"/>
  <c r="G23" i="18"/>
  <c r="Z25" i="18"/>
  <c r="U28" i="18"/>
  <c r="P31" i="18"/>
  <c r="J34" i="18"/>
  <c r="Q7" i="18"/>
  <c r="K10" i="18"/>
  <c r="AD12" i="18"/>
  <c r="Y15" i="18"/>
  <c r="T18" i="18"/>
  <c r="O21" i="18"/>
  <c r="I24" i="18"/>
  <c r="AB26" i="18"/>
  <c r="W29" i="18"/>
  <c r="R32" i="18"/>
  <c r="L35" i="18"/>
  <c r="S8" i="18"/>
  <c r="M11" i="18"/>
  <c r="H14" i="18"/>
  <c r="AA7" i="18"/>
  <c r="Q13" i="18"/>
  <c r="K16" i="18"/>
  <c r="AD18" i="18"/>
  <c r="Y21" i="18"/>
  <c r="T24" i="18"/>
  <c r="O27" i="18"/>
  <c r="I30" i="18"/>
  <c r="BW30" i="18" s="1"/>
  <c r="AB32" i="18"/>
  <c r="W35" i="18"/>
  <c r="AC8" i="18"/>
  <c r="X11" i="18"/>
  <c r="S14" i="18"/>
  <c r="M17" i="18"/>
  <c r="H20" i="18"/>
  <c r="AA22" i="18"/>
  <c r="Q28" i="18"/>
  <c r="K31" i="18"/>
  <c r="AD33" i="18"/>
  <c r="M7" i="18"/>
  <c r="H10" i="18"/>
  <c r="AA12" i="18"/>
  <c r="Q18" i="18"/>
  <c r="K21" i="18"/>
  <c r="AD23" i="18"/>
  <c r="DW23" i="18" s="1"/>
  <c r="Y26" i="18"/>
  <c r="T29" i="18"/>
  <c r="O32" i="18"/>
  <c r="I35" i="18"/>
  <c r="P8" i="18"/>
  <c r="J11" i="18"/>
  <c r="AC13" i="18"/>
  <c r="X16" i="18"/>
  <c r="S19" i="18"/>
  <c r="M22" i="18"/>
  <c r="H25" i="18"/>
  <c r="AA27" i="18"/>
  <c r="Q33" i="18"/>
  <c r="K36" i="18"/>
  <c r="AD19" i="18"/>
  <c r="I31" i="18"/>
  <c r="AD37" i="18"/>
  <c r="Y40" i="18"/>
  <c r="T43" i="18"/>
  <c r="O46" i="18"/>
  <c r="I49" i="18"/>
  <c r="AB51" i="18"/>
  <c r="W54" i="18"/>
  <c r="R57" i="18"/>
  <c r="L60" i="18"/>
  <c r="G63" i="18"/>
  <c r="Z65" i="18"/>
  <c r="M51" i="18"/>
  <c r="T57" i="18"/>
  <c r="K46" i="18"/>
  <c r="Q59" i="18"/>
  <c r="S21" i="18"/>
  <c r="P38" i="18"/>
  <c r="J41" i="18"/>
  <c r="AC43" i="18"/>
  <c r="X46" i="18"/>
  <c r="S49" i="18"/>
  <c r="M52" i="18"/>
  <c r="H55" i="18"/>
  <c r="AA57" i="18"/>
  <c r="Q63" i="18"/>
  <c r="W52" i="18"/>
  <c r="AD59" i="18"/>
  <c r="DW59" i="18" s="1"/>
  <c r="H60" i="18"/>
  <c r="U39" i="18"/>
  <c r="S53" i="18"/>
  <c r="J16" i="18"/>
  <c r="M27" i="18"/>
  <c r="G37" i="18"/>
  <c r="Z39" i="18"/>
  <c r="U42" i="18"/>
  <c r="P45" i="18"/>
  <c r="J48" i="18"/>
  <c r="Q62" i="18"/>
  <c r="T63" i="18"/>
  <c r="X42" i="18"/>
  <c r="M56" i="18"/>
  <c r="R20" i="18"/>
  <c r="U31" i="18"/>
  <c r="I38" i="18"/>
  <c r="AB40" i="18"/>
  <c r="W43" i="18"/>
  <c r="R46" i="18"/>
  <c r="L49" i="18"/>
  <c r="G52" i="18"/>
  <c r="Z54" i="18"/>
  <c r="U57" i="18"/>
  <c r="P60" i="18"/>
  <c r="J63" i="18"/>
  <c r="AC65" i="18"/>
  <c r="M49" i="18"/>
  <c r="J54" i="18"/>
  <c r="AA62" i="18"/>
  <c r="X34" i="18"/>
  <c r="G50" i="18"/>
  <c r="Q11" i="18"/>
  <c r="AA24" i="18"/>
  <c r="AD35" i="18"/>
  <c r="K39" i="18"/>
  <c r="AD41" i="18"/>
  <c r="Y44" i="18"/>
  <c r="AB55" i="18"/>
  <c r="G18" i="18"/>
  <c r="S45" i="18"/>
  <c r="Y59" i="18"/>
  <c r="Q22" i="18"/>
  <c r="T33" i="18"/>
  <c r="U38" i="18"/>
  <c r="P41" i="18"/>
  <c r="J44" i="18"/>
  <c r="AC46" i="18"/>
  <c r="X49" i="18"/>
  <c r="S52" i="18"/>
  <c r="M55" i="18"/>
  <c r="H58" i="18"/>
  <c r="AA60" i="18"/>
  <c r="K52" i="18"/>
  <c r="U53" i="18"/>
  <c r="AC63" i="18"/>
  <c r="X56" i="18"/>
  <c r="K60" i="18"/>
  <c r="O65" i="18"/>
  <c r="T60" i="18"/>
  <c r="AD46" i="18"/>
  <c r="S43" i="18"/>
  <c r="M38" i="18"/>
  <c r="J21" i="18"/>
  <c r="M63" i="18"/>
  <c r="S44" i="18"/>
  <c r="U56" i="18"/>
  <c r="Y51" i="18"/>
  <c r="S63" i="18"/>
  <c r="L41" i="18"/>
  <c r="R63" i="18"/>
  <c r="L55" i="18"/>
  <c r="Y63" i="18"/>
  <c r="S41" i="18"/>
  <c r="U60" i="18"/>
  <c r="O38" i="18"/>
  <c r="AB29" i="18"/>
  <c r="AA14" i="18"/>
  <c r="I22" i="18"/>
  <c r="BW22" i="18" s="1"/>
  <c r="AA8" i="18"/>
  <c r="I16" i="18"/>
  <c r="BW16" i="18" s="1"/>
  <c r="P23" i="18"/>
  <c r="X64" i="18"/>
  <c r="P64" i="18"/>
  <c r="Z50" i="18"/>
  <c r="J61" i="18"/>
  <c r="Q65" i="18"/>
  <c r="I60" i="18"/>
  <c r="Z58" i="18"/>
  <c r="O55" i="18"/>
  <c r="J43" i="18"/>
  <c r="AC37" i="18"/>
  <c r="Y19" i="18"/>
  <c r="K61" i="18"/>
  <c r="X41" i="18"/>
  <c r="W50" i="18"/>
  <c r="AA37" i="18"/>
  <c r="X60" i="18"/>
  <c r="R38" i="18"/>
  <c r="Y54" i="18"/>
  <c r="O41" i="18"/>
  <c r="AD60" i="18"/>
  <c r="X38" i="18"/>
  <c r="Z57" i="18"/>
  <c r="S32" i="18"/>
  <c r="AA19" i="18"/>
  <c r="I27" i="18"/>
  <c r="O34" i="18"/>
  <c r="H12" i="18"/>
  <c r="O19" i="18"/>
  <c r="U35" i="18"/>
  <c r="O13" i="18"/>
  <c r="U20" i="18"/>
  <c r="H57" i="18"/>
  <c r="G56" i="18"/>
  <c r="AD62" i="18"/>
  <c r="Y49" i="18"/>
  <c r="M46" i="18"/>
  <c r="Z42" i="18"/>
  <c r="U37" i="18"/>
  <c r="P18" i="18"/>
  <c r="S60" i="18"/>
  <c r="AC38" i="18"/>
  <c r="R45" i="18"/>
  <c r="AC57" i="18"/>
  <c r="AD32" i="18"/>
  <c r="X45" i="18"/>
  <c r="J62" i="18"/>
  <c r="K58" i="18"/>
  <c r="G34" i="18"/>
  <c r="U58" i="18"/>
  <c r="G55" i="18"/>
  <c r="P21" i="18"/>
  <c r="H17" i="18"/>
  <c r="O24" i="18"/>
  <c r="T31" i="18"/>
  <c r="M9" i="18"/>
  <c r="T16" i="18"/>
  <c r="Z32" i="18"/>
  <c r="T10" i="18"/>
  <c r="Z17" i="18"/>
  <c r="AA61" i="18"/>
  <c r="M64" i="18"/>
  <c r="Y57" i="18"/>
  <c r="L53" i="18"/>
  <c r="T62" i="18"/>
  <c r="M54" i="18"/>
  <c r="M62" i="18"/>
  <c r="Q49" i="18"/>
  <c r="AC45" i="18"/>
  <c r="Q41" i="18"/>
  <c r="W33" i="18"/>
  <c r="Q58" i="18"/>
  <c r="AC34" i="18"/>
  <c r="O42" i="18"/>
  <c r="U64" i="18"/>
  <c r="J55" i="18"/>
  <c r="AA21" i="18"/>
  <c r="AC42" i="18"/>
  <c r="G61" i="18"/>
  <c r="Q55" i="18"/>
  <c r="AB22" i="18"/>
  <c r="AD51" i="18"/>
  <c r="L52" i="18"/>
  <c r="T36" i="18"/>
  <c r="M14" i="18"/>
  <c r="T21" i="18"/>
  <c r="Y28" i="18"/>
  <c r="G36" i="18"/>
  <c r="Y13" i="18"/>
  <c r="G30" i="18"/>
  <c r="Y7" i="18"/>
  <c r="Q57" i="18"/>
  <c r="L63" i="18"/>
  <c r="R50" i="18"/>
  <c r="W63" i="18"/>
  <c r="S59" i="18"/>
  <c r="H49" i="18"/>
  <c r="U45" i="18"/>
  <c r="H41" i="18"/>
  <c r="M32" i="18"/>
  <c r="Z23" i="18"/>
  <c r="T39" i="18"/>
  <c r="AA54" i="18"/>
  <c r="P52" i="18"/>
  <c r="P58" i="18"/>
  <c r="J40" i="18"/>
  <c r="P53" i="18"/>
  <c r="U7" i="18"/>
  <c r="R49" i="18"/>
  <c r="Y33" i="18"/>
  <c r="S11" i="18"/>
  <c r="Y18" i="18"/>
  <c r="AD25" i="18"/>
  <c r="L33" i="18"/>
  <c r="AD10" i="18"/>
  <c r="L27" i="18"/>
  <c r="S34" i="18"/>
  <c r="L12" i="18"/>
  <c r="U61" i="18"/>
  <c r="AD54" i="18"/>
  <c r="W55" i="18"/>
  <c r="AC53" i="18"/>
  <c r="AD64" i="18"/>
  <c r="X48" i="18"/>
  <c r="AB44" i="18"/>
  <c r="X40" i="18"/>
  <c r="AB30" i="18"/>
  <c r="AA52" i="18"/>
  <c r="O9" i="18"/>
  <c r="Y36" i="18"/>
  <c r="AD49" i="18"/>
  <c r="U49" i="18"/>
  <c r="R44" i="18"/>
  <c r="P37" i="18"/>
  <c r="AA49" i="18"/>
  <c r="M48" i="18"/>
  <c r="W46" i="18"/>
  <c r="AD30" i="18"/>
  <c r="X8" i="18"/>
  <c r="AD15" i="18"/>
  <c r="K23" i="18"/>
  <c r="R30" i="18"/>
  <c r="K8" i="18"/>
  <c r="R24" i="18"/>
  <c r="X31" i="18"/>
  <c r="R9" i="18"/>
  <c r="F11" i="17"/>
  <c r="E13" i="16"/>
  <c r="F12" i="16"/>
  <c r="R12" i="16" s="1"/>
  <c r="E12" i="17"/>
  <c r="O9" i="17"/>
  <c r="P9" i="17"/>
  <c r="O7" i="17"/>
  <c r="P7" i="17"/>
  <c r="E6" i="18" s="1"/>
  <c r="P8" i="17"/>
  <c r="O8" i="17"/>
  <c r="N8" i="17"/>
  <c r="N9" i="17"/>
  <c r="N7" i="17"/>
  <c r="R13" i="17"/>
  <c r="AX6" i="18" l="1"/>
  <c r="CH6" i="18"/>
  <c r="BW61" i="18"/>
  <c r="BW58" i="18"/>
  <c r="DW49" i="18"/>
  <c r="DW26" i="18"/>
  <c r="DW15" i="18"/>
  <c r="BW24" i="18"/>
  <c r="BW28" i="18"/>
  <c r="DW32" i="18"/>
  <c r="DW60" i="18"/>
  <c r="BW47" i="18"/>
  <c r="DW30" i="18"/>
  <c r="CV27" i="18"/>
  <c r="DW25" i="18"/>
  <c r="BW43" i="18"/>
  <c r="DW28" i="18"/>
  <c r="CK48" i="18"/>
  <c r="CV56" i="18"/>
  <c r="DW56" i="18"/>
  <c r="DW39" i="18"/>
  <c r="CV32" i="18"/>
  <c r="CV36" i="18"/>
  <c r="DW46" i="18"/>
  <c r="DW62" i="18"/>
  <c r="BW21" i="18"/>
  <c r="BK7" i="18"/>
  <c r="BW57" i="18"/>
  <c r="DW20" i="18"/>
  <c r="BW65" i="18"/>
  <c r="CV21" i="18"/>
  <c r="CV61" i="18"/>
  <c r="CV43" i="18"/>
  <c r="DW64" i="18"/>
  <c r="DW19" i="18"/>
  <c r="CV53" i="18"/>
  <c r="DW31" i="18"/>
  <c r="DX48" i="18"/>
  <c r="BW29" i="18"/>
  <c r="DA33" i="18"/>
  <c r="DY48" i="18"/>
  <c r="CV37" i="18"/>
  <c r="CV34" i="18"/>
  <c r="CV19" i="18"/>
  <c r="BW44" i="18"/>
  <c r="DW61" i="18"/>
  <c r="DW41" i="18"/>
  <c r="DS7" i="18"/>
  <c r="CV35" i="18"/>
  <c r="CR33" i="18"/>
  <c r="CS33" i="18"/>
  <c r="BH48" i="18"/>
  <c r="DQ48" i="18"/>
  <c r="CP7" i="18"/>
  <c r="CV38" i="18"/>
  <c r="DW50" i="18"/>
  <c r="BW23" i="18"/>
  <c r="BW40" i="18"/>
  <c r="CV42" i="18"/>
  <c r="BW7" i="18"/>
  <c r="DW47" i="18"/>
  <c r="BW26" i="18"/>
  <c r="BW11" i="18"/>
  <c r="DW38" i="18"/>
  <c r="DW48" i="18"/>
  <c r="CV55" i="18"/>
  <c r="CV40" i="18"/>
  <c r="DL33" i="18"/>
  <c r="DW17" i="18"/>
  <c r="BK33" i="18"/>
  <c r="AZ48" i="18"/>
  <c r="BE48" i="18"/>
  <c r="DM7" i="18"/>
  <c r="DW37" i="18"/>
  <c r="BW9" i="18"/>
  <c r="DW34" i="18"/>
  <c r="DW57" i="18"/>
  <c r="CV28" i="18"/>
  <c r="DW36" i="18"/>
  <c r="EP48" i="18"/>
  <c r="BW13" i="18"/>
  <c r="BW50" i="18"/>
  <c r="DW24" i="18"/>
  <c r="CV29" i="18"/>
  <c r="BC33" i="18"/>
  <c r="BJ48" i="18"/>
  <c r="CB48" i="18"/>
  <c r="DM33" i="18"/>
  <c r="DF48" i="18"/>
  <c r="CE48" i="18"/>
  <c r="BT48" i="18"/>
  <c r="DT7" i="18"/>
  <c r="BW17" i="18"/>
  <c r="BW25" i="18"/>
  <c r="CV47" i="18"/>
  <c r="BW41" i="18"/>
  <c r="EK48" i="18"/>
  <c r="BO48" i="18"/>
  <c r="CQ48" i="18"/>
  <c r="BW27" i="18"/>
  <c r="BW32" i="18"/>
  <c r="DQ7" i="18"/>
  <c r="DS48" i="18"/>
  <c r="BW51" i="18"/>
  <c r="DW43" i="18"/>
  <c r="BW18" i="18"/>
  <c r="BW59" i="18"/>
  <c r="CV51" i="18"/>
  <c r="FN48" i="18"/>
  <c r="DK33" i="18"/>
  <c r="EC48" i="18"/>
  <c r="CT48" i="18"/>
  <c r="CI48" i="18"/>
  <c r="DW16" i="18"/>
  <c r="CV62" i="18"/>
  <c r="BW10" i="18"/>
  <c r="CV17" i="18"/>
  <c r="DW21" i="18"/>
  <c r="BW45" i="18"/>
  <c r="FO7" i="18"/>
  <c r="BA48" i="18"/>
  <c r="CL48" i="18"/>
  <c r="BV7" i="18"/>
  <c r="FO33" i="18"/>
  <c r="BN33" i="18"/>
  <c r="EN7" i="18"/>
  <c r="CS7" i="18"/>
  <c r="FO48" i="18"/>
  <c r="DD37" i="18"/>
  <c r="DE37" i="18"/>
  <c r="DB37" i="18"/>
  <c r="DC37" i="18"/>
  <c r="FK63" i="18"/>
  <c r="FD63" i="18"/>
  <c r="FE63" i="18"/>
  <c r="FM63" i="18"/>
  <c r="FF63" i="18"/>
  <c r="AW63" i="18"/>
  <c r="FG63" i="18"/>
  <c r="DE16" i="18"/>
  <c r="DB16" i="18"/>
  <c r="DC16" i="18"/>
  <c r="DD16" i="18"/>
  <c r="BB47" i="18"/>
  <c r="ED47" i="18"/>
  <c r="EE47" i="18"/>
  <c r="AX26" i="18"/>
  <c r="EQ26" i="18"/>
  <c r="FB26" i="18" s="1"/>
  <c r="FJ26" i="18"/>
  <c r="CW26" i="18"/>
  <c r="BB55" i="18"/>
  <c r="ED55" i="18"/>
  <c r="EE55" i="18"/>
  <c r="FK41" i="18"/>
  <c r="FD41" i="18"/>
  <c r="FM41" i="18"/>
  <c r="FE41" i="18"/>
  <c r="AW41" i="18"/>
  <c r="FF41" i="18"/>
  <c r="FG41" i="18"/>
  <c r="EJ39" i="18"/>
  <c r="EI39" i="18"/>
  <c r="DH12" i="18"/>
  <c r="DI12" i="18"/>
  <c r="BX64" i="18"/>
  <c r="BY64" i="18"/>
  <c r="DO64" i="18"/>
  <c r="DP64" i="18"/>
  <c r="EI54" i="18"/>
  <c r="EJ54" i="18"/>
  <c r="BX22" i="18"/>
  <c r="BY22" i="18"/>
  <c r="DO22" i="18"/>
  <c r="DP22" i="18"/>
  <c r="FH52" i="18"/>
  <c r="DW33" i="18"/>
  <c r="BB11" i="18"/>
  <c r="ED11" i="18"/>
  <c r="EE11" i="18"/>
  <c r="DE61" i="18"/>
  <c r="DC61" i="18"/>
  <c r="DD61" i="18"/>
  <c r="DB61" i="18"/>
  <c r="FH57" i="18"/>
  <c r="CW18" i="18"/>
  <c r="AX18" i="18"/>
  <c r="EQ18" i="18"/>
  <c r="EZ18" i="18" s="1"/>
  <c r="FJ18" i="18"/>
  <c r="DB24" i="18"/>
  <c r="DC24" i="18"/>
  <c r="DD24" i="18"/>
  <c r="DE24" i="18"/>
  <c r="DH8" i="18"/>
  <c r="DI8" i="18"/>
  <c r="CO33" i="18"/>
  <c r="CK33" i="18"/>
  <c r="CP33" i="18"/>
  <c r="EJ59" i="18"/>
  <c r="EI59" i="18"/>
  <c r="FD59" i="18"/>
  <c r="FE59" i="18"/>
  <c r="FM59" i="18"/>
  <c r="FF59" i="18"/>
  <c r="AW59" i="18"/>
  <c r="FG59" i="18"/>
  <c r="FK59" i="18"/>
  <c r="EJ42" i="18"/>
  <c r="EI42" i="18"/>
  <c r="BX38" i="18"/>
  <c r="BY38" i="18"/>
  <c r="DO38" i="18"/>
  <c r="DP38" i="18"/>
  <c r="FH29" i="18"/>
  <c r="BB37" i="18"/>
  <c r="ED37" i="18"/>
  <c r="EE37" i="18"/>
  <c r="FH49" i="18"/>
  <c r="CW40" i="18"/>
  <c r="AX40" i="18"/>
  <c r="EQ40" i="18"/>
  <c r="FC40" i="18" s="1"/>
  <c r="FJ40" i="18"/>
  <c r="BX33" i="18"/>
  <c r="BY33" i="18"/>
  <c r="DO33" i="18"/>
  <c r="DP33" i="18"/>
  <c r="DT33" i="18"/>
  <c r="DS33" i="18"/>
  <c r="BV33" i="18"/>
  <c r="EP33" i="18"/>
  <c r="EI26" i="18"/>
  <c r="EJ26" i="18"/>
  <c r="BB35" i="18"/>
  <c r="ED35" i="18"/>
  <c r="EE35" i="18"/>
  <c r="EE15" i="18"/>
  <c r="BB15" i="18"/>
  <c r="ED15" i="18"/>
  <c r="EQ11" i="18"/>
  <c r="EW11" i="18" s="1"/>
  <c r="FJ11" i="18"/>
  <c r="CW11" i="18"/>
  <c r="AX11" i="18"/>
  <c r="FF53" i="18"/>
  <c r="FK53" i="18"/>
  <c r="AW53" i="18"/>
  <c r="FD53" i="18"/>
  <c r="FM53" i="18"/>
  <c r="FG53" i="18"/>
  <c r="FE53" i="18"/>
  <c r="BX36" i="18"/>
  <c r="BY36" i="18"/>
  <c r="DO36" i="18"/>
  <c r="DP36" i="18"/>
  <c r="AX54" i="18"/>
  <c r="EQ54" i="18"/>
  <c r="FB54" i="18" s="1"/>
  <c r="CW54" i="18"/>
  <c r="FJ54" i="18"/>
  <c r="AZ36" i="18"/>
  <c r="BH36" i="18"/>
  <c r="BP36" i="18"/>
  <c r="CF36" i="18"/>
  <c r="CN36" i="18"/>
  <c r="DL36" i="18"/>
  <c r="DT36" i="18"/>
  <c r="EB36" i="18"/>
  <c r="ER36" i="18"/>
  <c r="BA36" i="18"/>
  <c r="BI36" i="18"/>
  <c r="BQ36" i="18"/>
  <c r="CG36" i="18"/>
  <c r="CO36" i="18"/>
  <c r="DM36" i="18"/>
  <c r="DU36" i="18"/>
  <c r="EC36" i="18"/>
  <c r="EK36" i="18"/>
  <c r="BJ36" i="18"/>
  <c r="BR36" i="18"/>
  <c r="BZ36" i="18"/>
  <c r="CH36" i="18"/>
  <c r="CP36" i="18"/>
  <c r="CX36" i="18"/>
  <c r="DF36" i="18"/>
  <c r="DN36" i="18"/>
  <c r="DV36" i="18"/>
  <c r="EL36" i="18"/>
  <c r="BC36" i="18"/>
  <c r="BK36" i="18"/>
  <c r="BS36" i="18"/>
  <c r="CA36" i="18"/>
  <c r="CI36" i="18"/>
  <c r="CQ36" i="18"/>
  <c r="CY36" i="18"/>
  <c r="DG36" i="18"/>
  <c r="EM36" i="18"/>
  <c r="FN36" i="18"/>
  <c r="BD36" i="18"/>
  <c r="BL36" i="18"/>
  <c r="BT36" i="18"/>
  <c r="CB36" i="18"/>
  <c r="CJ36" i="18"/>
  <c r="CR36" i="18"/>
  <c r="CZ36" i="18"/>
  <c r="DX36" i="18"/>
  <c r="EF36" i="18"/>
  <c r="EN36" i="18"/>
  <c r="FO36" i="18"/>
  <c r="BE36" i="18"/>
  <c r="BM36" i="18"/>
  <c r="BU36" i="18"/>
  <c r="CC36" i="18"/>
  <c r="CK36" i="18"/>
  <c r="CS36" i="18"/>
  <c r="DA36" i="18"/>
  <c r="DQ36" i="18"/>
  <c r="DY36" i="18"/>
  <c r="EG36" i="18"/>
  <c r="EO36" i="18"/>
  <c r="BF36" i="18"/>
  <c r="BN36" i="18"/>
  <c r="BV36" i="18"/>
  <c r="CD36" i="18"/>
  <c r="CL36" i="18"/>
  <c r="CT36" i="18"/>
  <c r="DR36" i="18"/>
  <c r="DZ36" i="18"/>
  <c r="EH36" i="18"/>
  <c r="EP36" i="18"/>
  <c r="CU36" i="18"/>
  <c r="FI36" i="18"/>
  <c r="AY36" i="18"/>
  <c r="BG36" i="18"/>
  <c r="DK36" i="18"/>
  <c r="BO36" i="18"/>
  <c r="DS36" i="18"/>
  <c r="EA36" i="18"/>
  <c r="CE36" i="18"/>
  <c r="CM36" i="18"/>
  <c r="DO46" i="18"/>
  <c r="DP46" i="18"/>
  <c r="BX46" i="18"/>
  <c r="BY46" i="18"/>
  <c r="DP56" i="18"/>
  <c r="BX56" i="18"/>
  <c r="DO56" i="18"/>
  <c r="BY56" i="18"/>
  <c r="DH60" i="18"/>
  <c r="DI60" i="18"/>
  <c r="BX15" i="18"/>
  <c r="BY15" i="18"/>
  <c r="DP15" i="18"/>
  <c r="DI65" i="18"/>
  <c r="DH65" i="18"/>
  <c r="DB54" i="18"/>
  <c r="DC54" i="18"/>
  <c r="DD54" i="18"/>
  <c r="DE54" i="18"/>
  <c r="DC35" i="18"/>
  <c r="DD35" i="18"/>
  <c r="DE35" i="18"/>
  <c r="DB35" i="18"/>
  <c r="CW16" i="18"/>
  <c r="FJ16" i="18"/>
  <c r="AX16" i="18"/>
  <c r="EQ16" i="18"/>
  <c r="EU16" i="18" s="1"/>
  <c r="EI41" i="18"/>
  <c r="EJ41" i="18"/>
  <c r="CV33" i="18"/>
  <c r="CW39" i="18"/>
  <c r="AX39" i="18"/>
  <c r="EQ39" i="18"/>
  <c r="ET39" i="18" s="1"/>
  <c r="FJ39" i="18"/>
  <c r="FG55" i="18"/>
  <c r="AW55" i="18"/>
  <c r="FK55" i="18"/>
  <c r="FE55" i="18"/>
  <c r="FM55" i="18"/>
  <c r="FF55" i="18"/>
  <c r="FD55" i="18"/>
  <c r="BB51" i="18"/>
  <c r="ED51" i="18"/>
  <c r="EE51" i="18"/>
  <c r="AX20" i="18"/>
  <c r="CW20" i="18"/>
  <c r="EQ20" i="18"/>
  <c r="EX20" i="18" s="1"/>
  <c r="FJ20" i="18"/>
  <c r="EI25" i="18"/>
  <c r="EJ25" i="18"/>
  <c r="EI40" i="18"/>
  <c r="EJ40" i="18"/>
  <c r="BB56" i="18"/>
  <c r="ED56" i="18"/>
  <c r="EE56" i="18"/>
  <c r="FH20" i="18"/>
  <c r="BB50" i="18"/>
  <c r="ED50" i="18"/>
  <c r="EE50" i="18"/>
  <c r="BX34" i="18"/>
  <c r="BY34" i="18"/>
  <c r="DO34" i="18"/>
  <c r="DP34" i="18"/>
  <c r="EI45" i="18"/>
  <c r="EJ45" i="18"/>
  <c r="BB22" i="18"/>
  <c r="ED22" i="18"/>
  <c r="EE22" i="18"/>
  <c r="CV60" i="18"/>
  <c r="DB23" i="18"/>
  <c r="DC23" i="18"/>
  <c r="DD23" i="18"/>
  <c r="DE23" i="18"/>
  <c r="BB40" i="18"/>
  <c r="ED40" i="18"/>
  <c r="EE40" i="18"/>
  <c r="CV49" i="18"/>
  <c r="BX17" i="18"/>
  <c r="BY17" i="18"/>
  <c r="DO17" i="18"/>
  <c r="DP17" i="18"/>
  <c r="BY60" i="18"/>
  <c r="DO60" i="18"/>
  <c r="DP60" i="18"/>
  <c r="BX60" i="18"/>
  <c r="EQ13" i="18"/>
  <c r="FB13" i="18" s="1"/>
  <c r="FJ13" i="18"/>
  <c r="CW13" i="18"/>
  <c r="AX13" i="18"/>
  <c r="DH46" i="18"/>
  <c r="DI46" i="18"/>
  <c r="BW54" i="18"/>
  <c r="DO48" i="18"/>
  <c r="DP48" i="18"/>
  <c r="BX48" i="18"/>
  <c r="BY48" i="18"/>
  <c r="DW54" i="18"/>
  <c r="DC52" i="18"/>
  <c r="DD52" i="18"/>
  <c r="DE52" i="18"/>
  <c r="DB52" i="18"/>
  <c r="CV59" i="18"/>
  <c r="FK36" i="18"/>
  <c r="FD36" i="18"/>
  <c r="FM36" i="18"/>
  <c r="FE36" i="18"/>
  <c r="FF36" i="18"/>
  <c r="AW36" i="18"/>
  <c r="FG36" i="18"/>
  <c r="DH53" i="18"/>
  <c r="DI53" i="18"/>
  <c r="BX9" i="18"/>
  <c r="BY9" i="18"/>
  <c r="DO9" i="18"/>
  <c r="DP9" i="18"/>
  <c r="DD18" i="18"/>
  <c r="DE18" i="18"/>
  <c r="DB18" i="18"/>
  <c r="DC18" i="18"/>
  <c r="EI58" i="18"/>
  <c r="EJ58" i="18"/>
  <c r="BX63" i="18"/>
  <c r="BY63" i="18"/>
  <c r="DO63" i="18"/>
  <c r="DP63" i="18"/>
  <c r="CV45" i="18"/>
  <c r="DE60" i="18"/>
  <c r="DC60" i="18"/>
  <c r="DB60" i="18"/>
  <c r="DD60" i="18"/>
  <c r="BW38" i="18"/>
  <c r="DE45" i="18"/>
  <c r="DB45" i="18"/>
  <c r="DC45" i="18"/>
  <c r="DD45" i="18"/>
  <c r="CW60" i="18"/>
  <c r="EQ60" i="18"/>
  <c r="FB60" i="18" s="1"/>
  <c r="FJ60" i="18"/>
  <c r="AX60" i="18"/>
  <c r="BX51" i="18"/>
  <c r="BY51" i="18"/>
  <c r="DO51" i="18"/>
  <c r="DP51" i="18"/>
  <c r="BW35" i="18"/>
  <c r="AX10" i="18"/>
  <c r="EQ10" i="18"/>
  <c r="EY10" i="18" s="1"/>
  <c r="FJ10" i="18"/>
  <c r="CW10" i="18"/>
  <c r="CV14" i="18"/>
  <c r="DH35" i="18"/>
  <c r="DI35" i="18"/>
  <c r="DW12" i="18"/>
  <c r="DI20" i="18"/>
  <c r="DH20" i="18"/>
  <c r="EI53" i="18"/>
  <c r="EJ53" i="18"/>
  <c r="EE48" i="18"/>
  <c r="ED48" i="18"/>
  <c r="BB48" i="18"/>
  <c r="DW40" i="18"/>
  <c r="BB25" i="18"/>
  <c r="ED25" i="18"/>
  <c r="EE25" i="18"/>
  <c r="CV57" i="18"/>
  <c r="DH31" i="18"/>
  <c r="DI31" i="18"/>
  <c r="FH62" i="18"/>
  <c r="AX28" i="18"/>
  <c r="EQ28" i="18"/>
  <c r="EX28" i="18" s="1"/>
  <c r="CW28" i="18"/>
  <c r="FJ28" i="18"/>
  <c r="BX10" i="18"/>
  <c r="DO10" i="18"/>
  <c r="DP10" i="18"/>
  <c r="BY10" i="18"/>
  <c r="FG31" i="18"/>
  <c r="AW31" i="18"/>
  <c r="FK31" i="18"/>
  <c r="FF31" i="18"/>
  <c r="FM31" i="18"/>
  <c r="FD31" i="18"/>
  <c r="FE31" i="18"/>
  <c r="CW44" i="18"/>
  <c r="AX44" i="18"/>
  <c r="EQ44" i="18"/>
  <c r="EX44" i="18" s="1"/>
  <c r="FJ44" i="18"/>
  <c r="EI52" i="18"/>
  <c r="EJ52" i="18"/>
  <c r="CV24" i="18"/>
  <c r="DB9" i="18"/>
  <c r="DC9" i="18"/>
  <c r="DD9" i="18"/>
  <c r="DE9" i="18"/>
  <c r="BX18" i="18"/>
  <c r="BY18" i="18"/>
  <c r="DO18" i="18"/>
  <c r="DP18" i="18"/>
  <c r="CV9" i="18"/>
  <c r="DD65" i="18"/>
  <c r="DE65" i="18"/>
  <c r="DB65" i="18"/>
  <c r="DC65" i="18"/>
  <c r="BX16" i="18"/>
  <c r="BY16" i="18"/>
  <c r="DO16" i="18"/>
  <c r="DP16" i="18"/>
  <c r="DH50" i="18"/>
  <c r="DI50" i="18"/>
  <c r="FH45" i="18"/>
  <c r="AX48" i="18"/>
  <c r="EQ48" i="18"/>
  <c r="EW48" i="18" s="1"/>
  <c r="FJ48" i="18"/>
  <c r="CW48" i="18"/>
  <c r="DB32" i="18"/>
  <c r="DC32" i="18"/>
  <c r="DD32" i="18"/>
  <c r="DE32" i="18"/>
  <c r="EI21" i="18"/>
  <c r="EJ21" i="18"/>
  <c r="DP26" i="18"/>
  <c r="BX26" i="18"/>
  <c r="BY26" i="18"/>
  <c r="DO26" i="18"/>
  <c r="DH10" i="18"/>
  <c r="DI10" i="18"/>
  <c r="CW65" i="18"/>
  <c r="FJ65" i="18"/>
  <c r="AX65" i="18"/>
  <c r="EQ65" i="18"/>
  <c r="EW65" i="18" s="1"/>
  <c r="DH15" i="18"/>
  <c r="DI15" i="18"/>
  <c r="DW58" i="18"/>
  <c r="FG26" i="18"/>
  <c r="AW26" i="18"/>
  <c r="FK26" i="18"/>
  <c r="FD26" i="18"/>
  <c r="FM26" i="18"/>
  <c r="FE26" i="18"/>
  <c r="FF26" i="18"/>
  <c r="CV50" i="18"/>
  <c r="EI34" i="18"/>
  <c r="EJ34" i="18"/>
  <c r="EI19" i="18"/>
  <c r="EJ19" i="18"/>
  <c r="FH12" i="18"/>
  <c r="FF29" i="18"/>
  <c r="AW29" i="18"/>
  <c r="FG29" i="18"/>
  <c r="FK29" i="18"/>
  <c r="FD29" i="18"/>
  <c r="FM29" i="18"/>
  <c r="FE29" i="18"/>
  <c r="BW55" i="18"/>
  <c r="DB59" i="18"/>
  <c r="DD59" i="18"/>
  <c r="DC59" i="18"/>
  <c r="DE59" i="18"/>
  <c r="FH31" i="18"/>
  <c r="FH16" i="18"/>
  <c r="BB23" i="18"/>
  <c r="ED23" i="18"/>
  <c r="EE23" i="18"/>
  <c r="BX21" i="18"/>
  <c r="BY21" i="18"/>
  <c r="DO21" i="18"/>
  <c r="DP21" i="18"/>
  <c r="BB39" i="18"/>
  <c r="ED39" i="18"/>
  <c r="EE39" i="18"/>
  <c r="CW61" i="18"/>
  <c r="EQ61" i="18"/>
  <c r="ET61" i="18" s="1"/>
  <c r="AX61" i="18"/>
  <c r="FJ61" i="18"/>
  <c r="EJ38" i="18"/>
  <c r="EI38" i="18"/>
  <c r="AX46" i="18"/>
  <c r="EQ46" i="18"/>
  <c r="EY46" i="18" s="1"/>
  <c r="FJ46" i="18"/>
  <c r="CW46" i="18"/>
  <c r="BB63" i="18"/>
  <c r="ED63" i="18"/>
  <c r="EE63" i="18"/>
  <c r="EI49" i="18"/>
  <c r="EJ49" i="18"/>
  <c r="BW34" i="18"/>
  <c r="AX9" i="18"/>
  <c r="EQ9" i="18"/>
  <c r="EY9" i="18" s="1"/>
  <c r="FJ9" i="18"/>
  <c r="CW9" i="18"/>
  <c r="AW28" i="18"/>
  <c r="FF28" i="18"/>
  <c r="FG28" i="18"/>
  <c r="FK28" i="18"/>
  <c r="FD28" i="18"/>
  <c r="FM28" i="18"/>
  <c r="FE28" i="18"/>
  <c r="AW22" i="18"/>
  <c r="FG22" i="18"/>
  <c r="FK22" i="18"/>
  <c r="FD22" i="18"/>
  <c r="FM22" i="18"/>
  <c r="FE22" i="18"/>
  <c r="FF22" i="18"/>
  <c r="DP29" i="18"/>
  <c r="BX29" i="18"/>
  <c r="BY29" i="18"/>
  <c r="DO29" i="18"/>
  <c r="BB18" i="18"/>
  <c r="EE18" i="18"/>
  <c r="ED18" i="18"/>
  <c r="FH47" i="18"/>
  <c r="DH47" i="18"/>
  <c r="DI47" i="18"/>
  <c r="AX47" i="18"/>
  <c r="EQ47" i="18"/>
  <c r="ES47" i="18" s="1"/>
  <c r="FJ47" i="18"/>
  <c r="CW47" i="18"/>
  <c r="BE21" i="18"/>
  <c r="BM21" i="18"/>
  <c r="BU21" i="18"/>
  <c r="CC21" i="18"/>
  <c r="CK21" i="18"/>
  <c r="CS21" i="18"/>
  <c r="DA21" i="18"/>
  <c r="DQ21" i="18"/>
  <c r="DY21" i="18"/>
  <c r="EG21" i="18"/>
  <c r="EO21" i="18"/>
  <c r="BF21" i="18"/>
  <c r="BN21" i="18"/>
  <c r="BV21" i="18"/>
  <c r="CD21" i="18"/>
  <c r="CL21" i="18"/>
  <c r="CT21" i="18"/>
  <c r="DR21" i="18"/>
  <c r="DZ21" i="18"/>
  <c r="EH21" i="18"/>
  <c r="EP21" i="18"/>
  <c r="AY21" i="18"/>
  <c r="BG21" i="18"/>
  <c r="BO21" i="18"/>
  <c r="CE21" i="18"/>
  <c r="CM21" i="18"/>
  <c r="CU21" i="18"/>
  <c r="DK21" i="18"/>
  <c r="DS21" i="18"/>
  <c r="EA21" i="18"/>
  <c r="FI21" i="18"/>
  <c r="AZ21" i="18"/>
  <c r="BH21" i="18"/>
  <c r="BP21" i="18"/>
  <c r="CF21" i="18"/>
  <c r="CN21" i="18"/>
  <c r="DT21" i="18"/>
  <c r="EB21" i="18"/>
  <c r="ER21" i="18"/>
  <c r="BA21" i="18"/>
  <c r="BI21" i="18"/>
  <c r="BQ21" i="18"/>
  <c r="CG21" i="18"/>
  <c r="CO21" i="18"/>
  <c r="DM21" i="18"/>
  <c r="DU21" i="18"/>
  <c r="EC21" i="18"/>
  <c r="EK21" i="18"/>
  <c r="BJ21" i="18"/>
  <c r="BR21" i="18"/>
  <c r="BZ21" i="18"/>
  <c r="CH21" i="18"/>
  <c r="CP21" i="18"/>
  <c r="CX21" i="18"/>
  <c r="DF21" i="18"/>
  <c r="DN21" i="18"/>
  <c r="DV21" i="18"/>
  <c r="EL21" i="18"/>
  <c r="BC21" i="18"/>
  <c r="BK21" i="18"/>
  <c r="BS21" i="18"/>
  <c r="CA21" i="18"/>
  <c r="CI21" i="18"/>
  <c r="CQ21" i="18"/>
  <c r="CY21" i="18"/>
  <c r="DG21" i="18"/>
  <c r="EM21" i="18"/>
  <c r="FN21" i="18"/>
  <c r="BD21" i="18"/>
  <c r="BL21" i="18"/>
  <c r="BT21" i="18"/>
  <c r="DX21" i="18"/>
  <c r="CB21" i="18"/>
  <c r="EF21" i="18"/>
  <c r="CJ21" i="18"/>
  <c r="EN21" i="18"/>
  <c r="CR21" i="18"/>
  <c r="CZ21" i="18"/>
  <c r="FO21" i="18"/>
  <c r="BE28" i="18"/>
  <c r="BM28" i="18"/>
  <c r="BU28" i="18"/>
  <c r="CC28" i="18"/>
  <c r="CK28" i="18"/>
  <c r="CS28" i="18"/>
  <c r="DA28" i="18"/>
  <c r="DQ28" i="18"/>
  <c r="DY28" i="18"/>
  <c r="EG28" i="18"/>
  <c r="EO28" i="18"/>
  <c r="FO28" i="18"/>
  <c r="BF28" i="18"/>
  <c r="BN28" i="18"/>
  <c r="BV28" i="18"/>
  <c r="CD28" i="18"/>
  <c r="CL28" i="18"/>
  <c r="CT28" i="18"/>
  <c r="DR28" i="18"/>
  <c r="DZ28" i="18"/>
  <c r="EH28" i="18"/>
  <c r="EP28" i="18"/>
  <c r="AY28" i="18"/>
  <c r="BG28" i="18"/>
  <c r="BO28" i="18"/>
  <c r="CE28" i="18"/>
  <c r="CM28" i="18"/>
  <c r="CU28" i="18"/>
  <c r="DK28" i="18"/>
  <c r="DS28" i="18"/>
  <c r="EA28" i="18"/>
  <c r="AZ28" i="18"/>
  <c r="BH28" i="18"/>
  <c r="BP28" i="18"/>
  <c r="CF28" i="18"/>
  <c r="CN28" i="18"/>
  <c r="DL28" i="18"/>
  <c r="DT28" i="18"/>
  <c r="EB28" i="18"/>
  <c r="ER28" i="18"/>
  <c r="FI28" i="18"/>
  <c r="BA28" i="18"/>
  <c r="BI28" i="18"/>
  <c r="BQ28" i="18"/>
  <c r="CG28" i="18"/>
  <c r="CO28" i="18"/>
  <c r="DM28" i="18"/>
  <c r="DU28" i="18"/>
  <c r="EC28" i="18"/>
  <c r="EK28" i="18"/>
  <c r="BJ28" i="18"/>
  <c r="BR28" i="18"/>
  <c r="BZ28" i="18"/>
  <c r="CH28" i="18"/>
  <c r="CP28" i="18"/>
  <c r="CX28" i="18"/>
  <c r="DF28" i="18"/>
  <c r="DN28" i="18"/>
  <c r="DV28" i="18"/>
  <c r="EL28" i="18"/>
  <c r="BC28" i="18"/>
  <c r="BK28" i="18"/>
  <c r="BS28" i="18"/>
  <c r="CA28" i="18"/>
  <c r="CI28" i="18"/>
  <c r="CQ28" i="18"/>
  <c r="CY28" i="18"/>
  <c r="DG28" i="18"/>
  <c r="EM28" i="18"/>
  <c r="BD28" i="18"/>
  <c r="BL28" i="18"/>
  <c r="BT28" i="18"/>
  <c r="DX28" i="18"/>
  <c r="CB28" i="18"/>
  <c r="EF28" i="18"/>
  <c r="CJ28" i="18"/>
  <c r="EN28" i="18"/>
  <c r="CR28" i="18"/>
  <c r="CZ28" i="18"/>
  <c r="FN28" i="18"/>
  <c r="BD33" i="18"/>
  <c r="BT33" i="18"/>
  <c r="CA33" i="18"/>
  <c r="DF33" i="18"/>
  <c r="EC33" i="18"/>
  <c r="AZ33" i="18"/>
  <c r="BG33" i="18"/>
  <c r="CL33" i="18"/>
  <c r="DQ33" i="18"/>
  <c r="BF54" i="18"/>
  <c r="BN54" i="18"/>
  <c r="BV54" i="18"/>
  <c r="CD54" i="18"/>
  <c r="CL54" i="18"/>
  <c r="CT54" i="18"/>
  <c r="DR54" i="18"/>
  <c r="DZ54" i="18"/>
  <c r="EH54" i="18"/>
  <c r="EP54" i="18"/>
  <c r="FO54" i="18"/>
  <c r="AY54" i="18"/>
  <c r="BG54" i="18"/>
  <c r="BO54" i="18"/>
  <c r="CE54" i="18"/>
  <c r="CM54" i="18"/>
  <c r="CU54" i="18"/>
  <c r="DK54" i="18"/>
  <c r="DS54" i="18"/>
  <c r="EA54" i="18"/>
  <c r="AZ54" i="18"/>
  <c r="BH54" i="18"/>
  <c r="BP54" i="18"/>
  <c r="CF54" i="18"/>
  <c r="CN54" i="18"/>
  <c r="DL54" i="18"/>
  <c r="DT54" i="18"/>
  <c r="EB54" i="18"/>
  <c r="ER54" i="18"/>
  <c r="FI54" i="18"/>
  <c r="BA54" i="18"/>
  <c r="BI54" i="18"/>
  <c r="BQ54" i="18"/>
  <c r="CG54" i="18"/>
  <c r="CO54" i="18"/>
  <c r="DM54" i="18"/>
  <c r="DU54" i="18"/>
  <c r="EC54" i="18"/>
  <c r="EK54" i="18"/>
  <c r="BJ54" i="18"/>
  <c r="BR54" i="18"/>
  <c r="BZ54" i="18"/>
  <c r="CH54" i="18"/>
  <c r="CP54" i="18"/>
  <c r="CX54" i="18"/>
  <c r="DF54" i="18"/>
  <c r="DN54" i="18"/>
  <c r="DV54" i="18"/>
  <c r="EL54" i="18"/>
  <c r="BD54" i="18"/>
  <c r="BL54" i="18"/>
  <c r="BT54" i="18"/>
  <c r="CB54" i="18"/>
  <c r="CJ54" i="18"/>
  <c r="CR54" i="18"/>
  <c r="CZ54" i="18"/>
  <c r="DX54" i="18"/>
  <c r="EF54" i="18"/>
  <c r="EN54" i="18"/>
  <c r="BK54" i="18"/>
  <c r="CQ54" i="18"/>
  <c r="DQ54" i="18"/>
  <c r="BM54" i="18"/>
  <c r="CS54" i="18"/>
  <c r="BS54" i="18"/>
  <c r="CY54" i="18"/>
  <c r="DY54" i="18"/>
  <c r="FN54" i="18"/>
  <c r="CK54" i="18"/>
  <c r="BU54" i="18"/>
  <c r="DA54" i="18"/>
  <c r="CI54" i="18"/>
  <c r="BE54" i="18"/>
  <c r="CA54" i="18"/>
  <c r="DG54" i="18"/>
  <c r="EG54" i="18"/>
  <c r="CC54" i="18"/>
  <c r="EM54" i="18"/>
  <c r="BC54" i="18"/>
  <c r="EO54" i="18"/>
  <c r="BD55" i="18"/>
  <c r="BL55" i="18"/>
  <c r="BT55" i="18"/>
  <c r="CB55" i="18"/>
  <c r="CJ55" i="18"/>
  <c r="CR55" i="18"/>
  <c r="CZ55" i="18"/>
  <c r="DX55" i="18"/>
  <c r="EF55" i="18"/>
  <c r="EN55" i="18"/>
  <c r="FO55" i="18"/>
  <c r="BE55" i="18"/>
  <c r="BM55" i="18"/>
  <c r="BU55" i="18"/>
  <c r="CC55" i="18"/>
  <c r="CK55" i="18"/>
  <c r="CS55" i="18"/>
  <c r="DA55" i="18"/>
  <c r="DQ55" i="18"/>
  <c r="DY55" i="18"/>
  <c r="EG55" i="18"/>
  <c r="EO55" i="18"/>
  <c r="BF55" i="18"/>
  <c r="BN55" i="18"/>
  <c r="BV55" i="18"/>
  <c r="CD55" i="18"/>
  <c r="CL55" i="18"/>
  <c r="CT55" i="18"/>
  <c r="DR55" i="18"/>
  <c r="DZ55" i="18"/>
  <c r="EH55" i="18"/>
  <c r="EP55" i="18"/>
  <c r="FI55" i="18"/>
  <c r="AY55" i="18"/>
  <c r="BG55" i="18"/>
  <c r="BO55" i="18"/>
  <c r="CE55" i="18"/>
  <c r="CM55" i="18"/>
  <c r="CU55" i="18"/>
  <c r="DK55" i="18"/>
  <c r="DS55" i="18"/>
  <c r="EA55" i="18"/>
  <c r="AZ55" i="18"/>
  <c r="BH55" i="18"/>
  <c r="BP55" i="18"/>
  <c r="CF55" i="18"/>
  <c r="CN55" i="18"/>
  <c r="DL55" i="18"/>
  <c r="DT55" i="18"/>
  <c r="EB55" i="18"/>
  <c r="ER55" i="18"/>
  <c r="BJ55" i="18"/>
  <c r="BR55" i="18"/>
  <c r="BZ55" i="18"/>
  <c r="CH55" i="18"/>
  <c r="CP55" i="18"/>
  <c r="CX55" i="18"/>
  <c r="DF55" i="18"/>
  <c r="DN55" i="18"/>
  <c r="DV55" i="18"/>
  <c r="EL55" i="18"/>
  <c r="BS55" i="18"/>
  <c r="CY55" i="18"/>
  <c r="EC55" i="18"/>
  <c r="BK55" i="18"/>
  <c r="DU55" i="18"/>
  <c r="CA55" i="18"/>
  <c r="DG55" i="18"/>
  <c r="EK55" i="18"/>
  <c r="BA55" i="18"/>
  <c r="CG55" i="18"/>
  <c r="EM55" i="18"/>
  <c r="CQ55" i="18"/>
  <c r="FN55" i="18"/>
  <c r="BC55" i="18"/>
  <c r="CI55" i="18"/>
  <c r="DM55" i="18"/>
  <c r="BI55" i="18"/>
  <c r="CO55" i="18"/>
  <c r="BQ55" i="18"/>
  <c r="BR48" i="18"/>
  <c r="BZ48" i="18"/>
  <c r="BQ48" i="18"/>
  <c r="CF48" i="18"/>
  <c r="CU48" i="18"/>
  <c r="DZ48" i="18"/>
  <c r="EO48" i="18"/>
  <c r="BU48" i="18"/>
  <c r="CR48" i="18"/>
  <c r="DG48" i="18"/>
  <c r="AZ64" i="18"/>
  <c r="BH64" i="18"/>
  <c r="BP64" i="18"/>
  <c r="CF64" i="18"/>
  <c r="CN64" i="18"/>
  <c r="DL64" i="18"/>
  <c r="DT64" i="18"/>
  <c r="EB64" i="18"/>
  <c r="ER64" i="18"/>
  <c r="BA64" i="18"/>
  <c r="BI64" i="18"/>
  <c r="BQ64" i="18"/>
  <c r="CG64" i="18"/>
  <c r="CO64" i="18"/>
  <c r="DM64" i="18"/>
  <c r="DU64" i="18"/>
  <c r="EC64" i="18"/>
  <c r="EK64" i="18"/>
  <c r="BJ64" i="18"/>
  <c r="BR64" i="18"/>
  <c r="BZ64" i="18"/>
  <c r="CH64" i="18"/>
  <c r="BC64" i="18"/>
  <c r="BK64" i="18"/>
  <c r="BS64" i="18"/>
  <c r="CA64" i="18"/>
  <c r="CI64" i="18"/>
  <c r="BF64" i="18"/>
  <c r="BN64" i="18"/>
  <c r="BV64" i="18"/>
  <c r="BM64" i="18"/>
  <c r="CE64" i="18"/>
  <c r="CS64" i="18"/>
  <c r="DY64" i="18"/>
  <c r="CP64" i="18"/>
  <c r="CC64" i="18"/>
  <c r="EG64" i="18"/>
  <c r="BO64" i="18"/>
  <c r="CJ64" i="18"/>
  <c r="CT64" i="18"/>
  <c r="DF64" i="18"/>
  <c r="DZ64" i="18"/>
  <c r="EL64" i="18"/>
  <c r="DA64" i="18"/>
  <c r="BL64" i="18"/>
  <c r="DN64" i="18"/>
  <c r="BT64" i="18"/>
  <c r="CK64" i="18"/>
  <c r="CU64" i="18"/>
  <c r="DG64" i="18"/>
  <c r="DQ64" i="18"/>
  <c r="EA64" i="18"/>
  <c r="EM64" i="18"/>
  <c r="BE64" i="18"/>
  <c r="DV64" i="18"/>
  <c r="BG64" i="18"/>
  <c r="AY64" i="18"/>
  <c r="BU64" i="18"/>
  <c r="CL64" i="18"/>
  <c r="CX64" i="18"/>
  <c r="DR64" i="18"/>
  <c r="EN64" i="18"/>
  <c r="CB64" i="18"/>
  <c r="EF64" i="18"/>
  <c r="DK64" i="18"/>
  <c r="FN64" i="18"/>
  <c r="CD64" i="18"/>
  <c r="DX64" i="18"/>
  <c r="FO64" i="18"/>
  <c r="BD64" i="18"/>
  <c r="CM64" i="18"/>
  <c r="CY64" i="18"/>
  <c r="DS64" i="18"/>
  <c r="EO64" i="18"/>
  <c r="FI64" i="18"/>
  <c r="CZ64" i="18"/>
  <c r="EP64" i="18"/>
  <c r="CQ64" i="18"/>
  <c r="CR64" i="18"/>
  <c r="EH64" i="18"/>
  <c r="BJ20" i="18"/>
  <c r="BR20" i="18"/>
  <c r="BZ20" i="18"/>
  <c r="CH20" i="18"/>
  <c r="CP20" i="18"/>
  <c r="CX20" i="18"/>
  <c r="DF20" i="18"/>
  <c r="DN20" i="18"/>
  <c r="DV20" i="18"/>
  <c r="BC20" i="18"/>
  <c r="BK20" i="18"/>
  <c r="BS20" i="18"/>
  <c r="CA20" i="18"/>
  <c r="CI20" i="18"/>
  <c r="CQ20" i="18"/>
  <c r="CY20" i="18"/>
  <c r="DG20" i="18"/>
  <c r="BE20" i="18"/>
  <c r="BM20" i="18"/>
  <c r="BU20" i="18"/>
  <c r="CC20" i="18"/>
  <c r="CK20" i="18"/>
  <c r="CS20" i="18"/>
  <c r="DA20" i="18"/>
  <c r="DQ20" i="18"/>
  <c r="BF20" i="18"/>
  <c r="BN20" i="18"/>
  <c r="BV20" i="18"/>
  <c r="CD20" i="18"/>
  <c r="CL20" i="18"/>
  <c r="CT20" i="18"/>
  <c r="DR20" i="18"/>
  <c r="DZ20" i="18"/>
  <c r="AY20" i="18"/>
  <c r="BG20" i="18"/>
  <c r="BO20" i="18"/>
  <c r="CE20" i="18"/>
  <c r="CM20" i="18"/>
  <c r="CU20" i="18"/>
  <c r="DK20" i="18"/>
  <c r="DS20" i="18"/>
  <c r="EA20" i="18"/>
  <c r="AZ20" i="18"/>
  <c r="BH20" i="18"/>
  <c r="BP20" i="18"/>
  <c r="CF20" i="18"/>
  <c r="CN20" i="18"/>
  <c r="BQ20" i="18"/>
  <c r="EG20" i="18"/>
  <c r="EO20" i="18"/>
  <c r="BT20" i="18"/>
  <c r="CZ20" i="18"/>
  <c r="DT20" i="18"/>
  <c r="EH20" i="18"/>
  <c r="EP20" i="18"/>
  <c r="DU20" i="18"/>
  <c r="FI20" i="18"/>
  <c r="CB20" i="18"/>
  <c r="DX20" i="18"/>
  <c r="ER20" i="18"/>
  <c r="BA20" i="18"/>
  <c r="CG20" i="18"/>
  <c r="DY20" i="18"/>
  <c r="EK20" i="18"/>
  <c r="BD20" i="18"/>
  <c r="CJ20" i="18"/>
  <c r="EB20" i="18"/>
  <c r="EL20" i="18"/>
  <c r="BI20" i="18"/>
  <c r="CO20" i="18"/>
  <c r="EC20" i="18"/>
  <c r="EM20" i="18"/>
  <c r="FN20" i="18"/>
  <c r="FO20" i="18"/>
  <c r="BL20" i="18"/>
  <c r="CR20" i="18"/>
  <c r="DM20" i="18"/>
  <c r="EF20" i="18"/>
  <c r="EN20" i="18"/>
  <c r="BA44" i="18"/>
  <c r="BI44" i="18"/>
  <c r="BQ44" i="18"/>
  <c r="CG44" i="18"/>
  <c r="CO44" i="18"/>
  <c r="DM44" i="18"/>
  <c r="DU44" i="18"/>
  <c r="EC44" i="18"/>
  <c r="EK44" i="18"/>
  <c r="BJ44" i="18"/>
  <c r="BR44" i="18"/>
  <c r="BZ44" i="18"/>
  <c r="CH44" i="18"/>
  <c r="CP44" i="18"/>
  <c r="CX44" i="18"/>
  <c r="DF44" i="18"/>
  <c r="DN44" i="18"/>
  <c r="DV44" i="18"/>
  <c r="EL44" i="18"/>
  <c r="BC44" i="18"/>
  <c r="BK44" i="18"/>
  <c r="BS44" i="18"/>
  <c r="CA44" i="18"/>
  <c r="CI44" i="18"/>
  <c r="CQ44" i="18"/>
  <c r="CY44" i="18"/>
  <c r="DG44" i="18"/>
  <c r="EM44" i="18"/>
  <c r="FN44" i="18"/>
  <c r="BD44" i="18"/>
  <c r="BL44" i="18"/>
  <c r="BT44" i="18"/>
  <c r="CB44" i="18"/>
  <c r="CJ44" i="18"/>
  <c r="CR44" i="18"/>
  <c r="CZ44" i="18"/>
  <c r="DX44" i="18"/>
  <c r="EF44" i="18"/>
  <c r="EN44" i="18"/>
  <c r="FO44" i="18"/>
  <c r="BE44" i="18"/>
  <c r="BM44" i="18"/>
  <c r="BU44" i="18"/>
  <c r="CC44" i="18"/>
  <c r="CK44" i="18"/>
  <c r="CS44" i="18"/>
  <c r="DA44" i="18"/>
  <c r="DQ44" i="18"/>
  <c r="DY44" i="18"/>
  <c r="EG44" i="18"/>
  <c r="EO44" i="18"/>
  <c r="BF44" i="18"/>
  <c r="BN44" i="18"/>
  <c r="BV44" i="18"/>
  <c r="CD44" i="18"/>
  <c r="CL44" i="18"/>
  <c r="CT44" i="18"/>
  <c r="DR44" i="18"/>
  <c r="DZ44" i="18"/>
  <c r="EH44" i="18"/>
  <c r="EP44" i="18"/>
  <c r="AY44" i="18"/>
  <c r="BG44" i="18"/>
  <c r="BO44" i="18"/>
  <c r="CE44" i="18"/>
  <c r="CM44" i="18"/>
  <c r="CU44" i="18"/>
  <c r="DK44" i="18"/>
  <c r="DS44" i="18"/>
  <c r="EA44" i="18"/>
  <c r="FI44" i="18"/>
  <c r="AZ44" i="18"/>
  <c r="BH44" i="18"/>
  <c r="DL44" i="18"/>
  <c r="BP44" i="18"/>
  <c r="DT44" i="18"/>
  <c r="EB44" i="18"/>
  <c r="CN44" i="18"/>
  <c r="ER44" i="18"/>
  <c r="CF44" i="18"/>
  <c r="AZ13" i="18"/>
  <c r="BH13" i="18"/>
  <c r="BP13" i="18"/>
  <c r="BA13" i="18"/>
  <c r="BI13" i="18"/>
  <c r="BL13" i="18"/>
  <c r="BU13" i="18"/>
  <c r="CC13" i="18"/>
  <c r="CK13" i="18"/>
  <c r="CS13" i="18"/>
  <c r="DA13" i="18"/>
  <c r="DQ13" i="18"/>
  <c r="DY13" i="18"/>
  <c r="EG13" i="18"/>
  <c r="EO13" i="18"/>
  <c r="BC13" i="18"/>
  <c r="BM13" i="18"/>
  <c r="BV13" i="18"/>
  <c r="CD13" i="18"/>
  <c r="CL13" i="18"/>
  <c r="CT13" i="18"/>
  <c r="DR13" i="18"/>
  <c r="DZ13" i="18"/>
  <c r="EH13" i="18"/>
  <c r="EP13" i="18"/>
  <c r="FI13" i="18"/>
  <c r="BD13" i="18"/>
  <c r="BN13" i="18"/>
  <c r="CE13" i="18"/>
  <c r="CM13" i="18"/>
  <c r="CU13" i="18"/>
  <c r="DK13" i="18"/>
  <c r="DS13" i="18"/>
  <c r="EA13" i="18"/>
  <c r="BE13" i="18"/>
  <c r="BO13" i="18"/>
  <c r="CF13" i="18"/>
  <c r="CN13" i="18"/>
  <c r="DT13" i="18"/>
  <c r="EB13" i="18"/>
  <c r="ER13" i="18"/>
  <c r="BF13" i="18"/>
  <c r="BQ13" i="18"/>
  <c r="CG13" i="18"/>
  <c r="CO13" i="18"/>
  <c r="DM13" i="18"/>
  <c r="DU13" i="18"/>
  <c r="EC13" i="18"/>
  <c r="EK13" i="18"/>
  <c r="BG13" i="18"/>
  <c r="BR13" i="18"/>
  <c r="BZ13" i="18"/>
  <c r="CH13" i="18"/>
  <c r="CP13" i="18"/>
  <c r="CX13" i="18"/>
  <c r="DF13" i="18"/>
  <c r="DN13" i="18"/>
  <c r="DV13" i="18"/>
  <c r="EL13" i="18"/>
  <c r="FN13" i="18"/>
  <c r="BJ13" i="18"/>
  <c r="BS13" i="18"/>
  <c r="CA13" i="18"/>
  <c r="CI13" i="18"/>
  <c r="CQ13" i="18"/>
  <c r="CY13" i="18"/>
  <c r="DG13" i="18"/>
  <c r="EM13" i="18"/>
  <c r="BK13" i="18"/>
  <c r="BT13" i="18"/>
  <c r="DX13" i="18"/>
  <c r="CB13" i="18"/>
  <c r="EF13" i="18"/>
  <c r="CJ13" i="18"/>
  <c r="EN13" i="18"/>
  <c r="CR13" i="18"/>
  <c r="CZ13" i="18"/>
  <c r="FO13" i="18"/>
  <c r="AY13" i="18"/>
  <c r="AZ42" i="18"/>
  <c r="BH42" i="18"/>
  <c r="BP42" i="18"/>
  <c r="CF42" i="18"/>
  <c r="CN42" i="18"/>
  <c r="DL42" i="18"/>
  <c r="DT42" i="18"/>
  <c r="EB42" i="18"/>
  <c r="ER42" i="18"/>
  <c r="BA42" i="18"/>
  <c r="BI42" i="18"/>
  <c r="BQ42" i="18"/>
  <c r="CG42" i="18"/>
  <c r="CO42" i="18"/>
  <c r="DM42" i="18"/>
  <c r="DU42" i="18"/>
  <c r="EC42" i="18"/>
  <c r="EK42" i="18"/>
  <c r="BJ42" i="18"/>
  <c r="BR42" i="18"/>
  <c r="BZ42" i="18"/>
  <c r="CH42" i="18"/>
  <c r="CP42" i="18"/>
  <c r="CX42" i="18"/>
  <c r="DF42" i="18"/>
  <c r="DN42" i="18"/>
  <c r="DV42" i="18"/>
  <c r="EL42" i="18"/>
  <c r="BC42" i="18"/>
  <c r="BK42" i="18"/>
  <c r="BS42" i="18"/>
  <c r="CA42" i="18"/>
  <c r="CI42" i="18"/>
  <c r="CQ42" i="18"/>
  <c r="CY42" i="18"/>
  <c r="DG42" i="18"/>
  <c r="EM42" i="18"/>
  <c r="FO42" i="18"/>
  <c r="BD42" i="18"/>
  <c r="BL42" i="18"/>
  <c r="BT42" i="18"/>
  <c r="CB42" i="18"/>
  <c r="CJ42" i="18"/>
  <c r="CR42" i="18"/>
  <c r="CZ42" i="18"/>
  <c r="DX42" i="18"/>
  <c r="EF42" i="18"/>
  <c r="EN42" i="18"/>
  <c r="BE42" i="18"/>
  <c r="BM42" i="18"/>
  <c r="BU42" i="18"/>
  <c r="CC42" i="18"/>
  <c r="CK42" i="18"/>
  <c r="CS42" i="18"/>
  <c r="DA42" i="18"/>
  <c r="DQ42" i="18"/>
  <c r="DY42" i="18"/>
  <c r="EG42" i="18"/>
  <c r="EO42" i="18"/>
  <c r="BF42" i="18"/>
  <c r="BN42" i="18"/>
  <c r="BV42" i="18"/>
  <c r="CD42" i="18"/>
  <c r="CL42" i="18"/>
  <c r="CT42" i="18"/>
  <c r="DR42" i="18"/>
  <c r="DZ42" i="18"/>
  <c r="EH42" i="18"/>
  <c r="CE42" i="18"/>
  <c r="CM42" i="18"/>
  <c r="EP42" i="18"/>
  <c r="CU42" i="18"/>
  <c r="AY42" i="18"/>
  <c r="FI42" i="18"/>
  <c r="BG42" i="18"/>
  <c r="DK42" i="18"/>
  <c r="BO42" i="18"/>
  <c r="DS42" i="18"/>
  <c r="FN42" i="18"/>
  <c r="EA42" i="18"/>
  <c r="AZ18" i="18"/>
  <c r="BH18" i="18"/>
  <c r="BP18" i="18"/>
  <c r="CF18" i="18"/>
  <c r="CN18" i="18"/>
  <c r="DL18" i="18"/>
  <c r="DT18" i="18"/>
  <c r="EB18" i="18"/>
  <c r="ER18" i="18"/>
  <c r="BA18" i="18"/>
  <c r="BI18" i="18"/>
  <c r="BQ18" i="18"/>
  <c r="CG18" i="18"/>
  <c r="CO18" i="18"/>
  <c r="DM18" i="18"/>
  <c r="DU18" i="18"/>
  <c r="EC18" i="18"/>
  <c r="EK18" i="18"/>
  <c r="BJ18" i="18"/>
  <c r="BR18" i="18"/>
  <c r="BZ18" i="18"/>
  <c r="CH18" i="18"/>
  <c r="CP18" i="18"/>
  <c r="BC18" i="18"/>
  <c r="BK18" i="18"/>
  <c r="BS18" i="18"/>
  <c r="CA18" i="18"/>
  <c r="CI18" i="18"/>
  <c r="CQ18" i="18"/>
  <c r="CY18" i="18"/>
  <c r="DG18" i="18"/>
  <c r="EM18" i="18"/>
  <c r="FO18" i="18"/>
  <c r="BD18" i="18"/>
  <c r="BL18" i="18"/>
  <c r="BT18" i="18"/>
  <c r="CB18" i="18"/>
  <c r="CJ18" i="18"/>
  <c r="CR18" i="18"/>
  <c r="CZ18" i="18"/>
  <c r="DX18" i="18"/>
  <c r="EF18" i="18"/>
  <c r="EN18" i="18"/>
  <c r="BE18" i="18"/>
  <c r="BM18" i="18"/>
  <c r="BU18" i="18"/>
  <c r="CC18" i="18"/>
  <c r="CK18" i="18"/>
  <c r="CS18" i="18"/>
  <c r="DA18" i="18"/>
  <c r="DQ18" i="18"/>
  <c r="DY18" i="18"/>
  <c r="EG18" i="18"/>
  <c r="EO18" i="18"/>
  <c r="BF18" i="18"/>
  <c r="BN18" i="18"/>
  <c r="BV18" i="18"/>
  <c r="CD18" i="18"/>
  <c r="CL18" i="18"/>
  <c r="CT18" i="18"/>
  <c r="DR18" i="18"/>
  <c r="DZ18" i="18"/>
  <c r="EH18" i="18"/>
  <c r="EP18" i="18"/>
  <c r="FI18" i="18"/>
  <c r="AY18" i="18"/>
  <c r="BG18" i="18"/>
  <c r="DF18" i="18"/>
  <c r="BO18" i="18"/>
  <c r="EL18" i="18"/>
  <c r="DK18" i="18"/>
  <c r="CE18" i="18"/>
  <c r="DN18" i="18"/>
  <c r="CM18" i="18"/>
  <c r="DS18" i="18"/>
  <c r="CU18" i="18"/>
  <c r="DV18" i="18"/>
  <c r="FN18" i="18"/>
  <c r="CX18" i="18"/>
  <c r="EA18" i="18"/>
  <c r="CZ7" i="18"/>
  <c r="BL7" i="18"/>
  <c r="CA7" i="18"/>
  <c r="DF7" i="18"/>
  <c r="EC7" i="18"/>
  <c r="AZ7" i="18"/>
  <c r="BG7" i="18"/>
  <c r="CL7" i="18"/>
  <c r="DH16" i="18"/>
  <c r="DI16" i="18"/>
  <c r="FK62" i="18"/>
  <c r="FD62" i="18"/>
  <c r="FE62" i="18"/>
  <c r="FM62" i="18"/>
  <c r="FF62" i="18"/>
  <c r="FG62" i="18"/>
  <c r="AW62" i="18"/>
  <c r="DH29" i="18"/>
  <c r="DI29" i="18"/>
  <c r="DB33" i="18"/>
  <c r="DC33" i="18"/>
  <c r="DD33" i="18"/>
  <c r="DE33" i="18"/>
  <c r="AZ65" i="18"/>
  <c r="BH65" i="18"/>
  <c r="BP65" i="18"/>
  <c r="CF65" i="18"/>
  <c r="CN65" i="18"/>
  <c r="DL65" i="18"/>
  <c r="DT65" i="18"/>
  <c r="EB65" i="18"/>
  <c r="ER65" i="18"/>
  <c r="BA65" i="18"/>
  <c r="BI65" i="18"/>
  <c r="BQ65" i="18"/>
  <c r="CG65" i="18"/>
  <c r="CO65" i="18"/>
  <c r="DM65" i="18"/>
  <c r="DU65" i="18"/>
  <c r="EC65" i="18"/>
  <c r="EK65" i="18"/>
  <c r="BG65" i="18"/>
  <c r="BS65" i="18"/>
  <c r="CC65" i="18"/>
  <c r="CM65" i="18"/>
  <c r="CY65" i="18"/>
  <c r="DS65" i="18"/>
  <c r="EO65" i="18"/>
  <c r="BO65" i="18"/>
  <c r="BR65" i="18"/>
  <c r="BJ65" i="18"/>
  <c r="BT65" i="18"/>
  <c r="CD65" i="18"/>
  <c r="CP65" i="18"/>
  <c r="CZ65" i="18"/>
  <c r="DV65" i="18"/>
  <c r="EF65" i="18"/>
  <c r="EP65" i="18"/>
  <c r="BE65" i="18"/>
  <c r="DG65" i="18"/>
  <c r="BF65" i="18"/>
  <c r="FI65" i="18"/>
  <c r="AY65" i="18"/>
  <c r="BK65" i="18"/>
  <c r="BU65" i="18"/>
  <c r="CE65" i="18"/>
  <c r="CQ65" i="18"/>
  <c r="DA65" i="18"/>
  <c r="DK65" i="18"/>
  <c r="EG65" i="18"/>
  <c r="FN65" i="18"/>
  <c r="BZ65" i="18"/>
  <c r="CK65" i="18"/>
  <c r="DQ65" i="18"/>
  <c r="CL65" i="18"/>
  <c r="BL65" i="18"/>
  <c r="BV65" i="18"/>
  <c r="CH65" i="18"/>
  <c r="CR65" i="18"/>
  <c r="DN65" i="18"/>
  <c r="DX65" i="18"/>
  <c r="EH65" i="18"/>
  <c r="FO65" i="18"/>
  <c r="BD65" i="18"/>
  <c r="CJ65" i="18"/>
  <c r="DF65" i="18"/>
  <c r="EL65" i="18"/>
  <c r="CU65" i="18"/>
  <c r="EM65" i="18"/>
  <c r="CX65" i="18"/>
  <c r="EN65" i="18"/>
  <c r="BC65" i="18"/>
  <c r="BM65" i="18"/>
  <c r="CI65" i="18"/>
  <c r="CS65" i="18"/>
  <c r="DY65" i="18"/>
  <c r="BN65" i="18"/>
  <c r="CT65" i="18"/>
  <c r="DZ65" i="18"/>
  <c r="CA65" i="18"/>
  <c r="EA65" i="18"/>
  <c r="CB65" i="18"/>
  <c r="DR65" i="18"/>
  <c r="DH41" i="18"/>
  <c r="DI41" i="18"/>
  <c r="DD38" i="18"/>
  <c r="DE38" i="18"/>
  <c r="DB38" i="18"/>
  <c r="DC38" i="18"/>
  <c r="FH35" i="18"/>
  <c r="DH38" i="18"/>
  <c r="DI38" i="18"/>
  <c r="BX37" i="18"/>
  <c r="BY37" i="18"/>
  <c r="DO37" i="18"/>
  <c r="DP37" i="18"/>
  <c r="DB29" i="18"/>
  <c r="DC29" i="18"/>
  <c r="DD29" i="18"/>
  <c r="DE29" i="18"/>
  <c r="FK24" i="18"/>
  <c r="FD24" i="18"/>
  <c r="FE24" i="18"/>
  <c r="FM24" i="18"/>
  <c r="FF24" i="18"/>
  <c r="FG24" i="18"/>
  <c r="AW24" i="18"/>
  <c r="DD43" i="18"/>
  <c r="DE43" i="18"/>
  <c r="DB43" i="18"/>
  <c r="DC43" i="18"/>
  <c r="DH59" i="18"/>
  <c r="DI59" i="18"/>
  <c r="FH19" i="18"/>
  <c r="FH32" i="18"/>
  <c r="DW10" i="18"/>
  <c r="DI33" i="18"/>
  <c r="DH33" i="18"/>
  <c r="FF30" i="18"/>
  <c r="AW30" i="18"/>
  <c r="FG30" i="18"/>
  <c r="FK30" i="18"/>
  <c r="FD30" i="18"/>
  <c r="FE30" i="18"/>
  <c r="FM30" i="18"/>
  <c r="EI32" i="18"/>
  <c r="EJ32" i="18"/>
  <c r="FF56" i="18"/>
  <c r="AW56" i="18"/>
  <c r="FG56" i="18"/>
  <c r="FD56" i="18"/>
  <c r="FE56" i="18"/>
  <c r="FK56" i="18"/>
  <c r="FM56" i="18"/>
  <c r="BX52" i="18"/>
  <c r="BY52" i="18"/>
  <c r="DO52" i="18"/>
  <c r="DP52" i="18"/>
  <c r="BX11" i="18"/>
  <c r="BY11" i="18"/>
  <c r="DP11" i="18"/>
  <c r="AX7" i="18"/>
  <c r="EQ7" i="18"/>
  <c r="EV7" i="18" s="1"/>
  <c r="FJ7" i="18"/>
  <c r="CW7" i="18"/>
  <c r="BB46" i="18"/>
  <c r="ED46" i="18"/>
  <c r="EE46" i="18"/>
  <c r="DW53" i="18"/>
  <c r="EQ15" i="18"/>
  <c r="EZ15" i="18" s="1"/>
  <c r="FJ15" i="18"/>
  <c r="CW15" i="18"/>
  <c r="AX15" i="18"/>
  <c r="BY40" i="18"/>
  <c r="DO40" i="18"/>
  <c r="DP40" i="18"/>
  <c r="BX40" i="18"/>
  <c r="DB27" i="18"/>
  <c r="DC27" i="18"/>
  <c r="DD27" i="18"/>
  <c r="DE27" i="18"/>
  <c r="AX56" i="18"/>
  <c r="EQ56" i="18"/>
  <c r="ES56" i="18" s="1"/>
  <c r="FJ56" i="18"/>
  <c r="CW56" i="18"/>
  <c r="AW27" i="18"/>
  <c r="FG27" i="18"/>
  <c r="FK27" i="18"/>
  <c r="FD27" i="18"/>
  <c r="FM27" i="18"/>
  <c r="FE27" i="18"/>
  <c r="FF27" i="18"/>
  <c r="CV25" i="18"/>
  <c r="DH40" i="18"/>
  <c r="DI40" i="18"/>
  <c r="BX65" i="18"/>
  <c r="BY65" i="18"/>
  <c r="DP65" i="18"/>
  <c r="DO65" i="18"/>
  <c r="CV64" i="18"/>
  <c r="DB58" i="18"/>
  <c r="DC58" i="18"/>
  <c r="DE58" i="18"/>
  <c r="DD58" i="18"/>
  <c r="FK34" i="18"/>
  <c r="FD34" i="18"/>
  <c r="FM34" i="18"/>
  <c r="FE34" i="18"/>
  <c r="FF34" i="18"/>
  <c r="FG34" i="18"/>
  <c r="AW34" i="18"/>
  <c r="CV41" i="18"/>
  <c r="CV52" i="18"/>
  <c r="DB8" i="18"/>
  <c r="DC8" i="18"/>
  <c r="DD8" i="18"/>
  <c r="DE8" i="18"/>
  <c r="AW23" i="18"/>
  <c r="FK23" i="18"/>
  <c r="FD23" i="18"/>
  <c r="FM23" i="18"/>
  <c r="FE23" i="18"/>
  <c r="FF23" i="18"/>
  <c r="FG23" i="18"/>
  <c r="DW65" i="18"/>
  <c r="FH51" i="18"/>
  <c r="FK38" i="18"/>
  <c r="FD38" i="18"/>
  <c r="FM38" i="18"/>
  <c r="FE38" i="18"/>
  <c r="FF38" i="18"/>
  <c r="AW38" i="18"/>
  <c r="FG38" i="18"/>
  <c r="EJ63" i="18"/>
  <c r="EI63" i="18"/>
  <c r="BB30" i="18"/>
  <c r="ED30" i="18"/>
  <c r="EE30" i="18"/>
  <c r="CV11" i="18"/>
  <c r="FH63" i="18"/>
  <c r="FK61" i="18"/>
  <c r="FD61" i="18"/>
  <c r="FE61" i="18"/>
  <c r="FM61" i="18"/>
  <c r="FF61" i="18"/>
  <c r="AW61" i="18"/>
  <c r="FG61" i="18"/>
  <c r="FH33" i="18"/>
  <c r="EI57" i="18"/>
  <c r="EJ57" i="18"/>
  <c r="FH50" i="18"/>
  <c r="BW60" i="18"/>
  <c r="DH55" i="18"/>
  <c r="DI55" i="18"/>
  <c r="FK18" i="18"/>
  <c r="FD18" i="18"/>
  <c r="FM18" i="18"/>
  <c r="FF18" i="18"/>
  <c r="AW18" i="18"/>
  <c r="FE18" i="18"/>
  <c r="FK50" i="18"/>
  <c r="FD50" i="18"/>
  <c r="FE50" i="18"/>
  <c r="FM50" i="18"/>
  <c r="AW50" i="18"/>
  <c r="FF50" i="18"/>
  <c r="FG50" i="18"/>
  <c r="EJ65" i="18"/>
  <c r="EI65" i="18"/>
  <c r="AX25" i="18"/>
  <c r="EQ25" i="18"/>
  <c r="ET25" i="18" s="1"/>
  <c r="FJ25" i="18"/>
  <c r="CW25" i="18"/>
  <c r="BX7" i="18"/>
  <c r="BY7" i="18"/>
  <c r="DO7" i="18"/>
  <c r="DP7" i="18"/>
  <c r="DW18" i="18"/>
  <c r="EJ43" i="18"/>
  <c r="EI43" i="18"/>
  <c r="BW46" i="18"/>
  <c r="EI61" i="18"/>
  <c r="EJ61" i="18"/>
  <c r="CV13" i="18"/>
  <c r="BW20" i="18"/>
  <c r="BB59" i="18"/>
  <c r="ED59" i="18"/>
  <c r="EE59" i="18"/>
  <c r="BX25" i="18"/>
  <c r="BY25" i="18"/>
  <c r="DO25" i="18"/>
  <c r="DP25" i="18"/>
  <c r="DI28" i="18"/>
  <c r="DH28" i="18"/>
  <c r="FH40" i="18"/>
  <c r="BY41" i="18"/>
  <c r="DO41" i="18"/>
  <c r="DP41" i="18"/>
  <c r="BX41" i="18"/>
  <c r="BW53" i="18"/>
  <c r="DH39" i="18"/>
  <c r="DI39" i="18"/>
  <c r="FH37" i="18"/>
  <c r="EE49" i="18"/>
  <c r="BB49" i="18"/>
  <c r="ED49" i="18"/>
  <c r="FJ36" i="18"/>
  <c r="CW36" i="18"/>
  <c r="AX36" i="18"/>
  <c r="EQ36" i="18"/>
  <c r="EX36" i="18" s="1"/>
  <c r="EI13" i="18"/>
  <c r="EJ13" i="18"/>
  <c r="CV15" i="18"/>
  <c r="DH36" i="18"/>
  <c r="DI36" i="18"/>
  <c r="DW13" i="18"/>
  <c r="EI20" i="18"/>
  <c r="EJ20" i="18"/>
  <c r="FJ51" i="18"/>
  <c r="CW51" i="18"/>
  <c r="AX51" i="18"/>
  <c r="EQ51" i="18"/>
  <c r="FB51" i="18" s="1"/>
  <c r="DH34" i="18"/>
  <c r="DI34" i="18"/>
  <c r="BB42" i="18"/>
  <c r="ED42" i="18"/>
  <c r="EE42" i="18"/>
  <c r="BY45" i="18"/>
  <c r="DO45" i="18"/>
  <c r="DP45" i="18"/>
  <c r="BX45" i="18"/>
  <c r="AX34" i="18"/>
  <c r="EQ34" i="18"/>
  <c r="FC34" i="18" s="1"/>
  <c r="FJ34" i="18"/>
  <c r="CW34" i="18"/>
  <c r="EI11" i="18"/>
  <c r="EJ11" i="18"/>
  <c r="FD19" i="18"/>
  <c r="FE19" i="18"/>
  <c r="AW19" i="18"/>
  <c r="FF19" i="18"/>
  <c r="FK19" i="18"/>
  <c r="CV23" i="18"/>
  <c r="FK65" i="18"/>
  <c r="FD65" i="18"/>
  <c r="AW65" i="18"/>
  <c r="FM65" i="18"/>
  <c r="FG65" i="18"/>
  <c r="FE65" i="18"/>
  <c r="FF65" i="18"/>
  <c r="EJ64" i="18"/>
  <c r="EI64" i="18"/>
  <c r="AW32" i="18"/>
  <c r="FK32" i="18"/>
  <c r="FD32" i="18"/>
  <c r="FE32" i="18"/>
  <c r="FM32" i="18"/>
  <c r="FF32" i="18"/>
  <c r="FG32" i="18"/>
  <c r="DH14" i="18"/>
  <c r="DI14" i="18"/>
  <c r="FH18" i="18"/>
  <c r="BB9" i="18"/>
  <c r="ED9" i="18"/>
  <c r="EE9" i="18"/>
  <c r="EJ36" i="18"/>
  <c r="EI36" i="18"/>
  <c r="BB17" i="18"/>
  <c r="ED17" i="18"/>
  <c r="EE17" i="18"/>
  <c r="FJ38" i="18"/>
  <c r="CW38" i="18"/>
  <c r="AX38" i="18"/>
  <c r="EQ38" i="18"/>
  <c r="FB38" i="18" s="1"/>
  <c r="CV48" i="18"/>
  <c r="DW44" i="18"/>
  <c r="FH60" i="18"/>
  <c r="DB47" i="18"/>
  <c r="DC47" i="18"/>
  <c r="DD47" i="18"/>
  <c r="DE47" i="18"/>
  <c r="BB28" i="18"/>
  <c r="ED28" i="18"/>
  <c r="EE28" i="18"/>
  <c r="BB13" i="18"/>
  <c r="ED13" i="18"/>
  <c r="EE13" i="18"/>
  <c r="DB28" i="18"/>
  <c r="DC28" i="18"/>
  <c r="DD28" i="18"/>
  <c r="DE28" i="18"/>
  <c r="EI16" i="18"/>
  <c r="EJ16" i="18"/>
  <c r="CV18" i="18"/>
  <c r="DW55" i="18"/>
  <c r="BW12" i="18"/>
  <c r="BW37" i="18"/>
  <c r="DO58" i="18"/>
  <c r="DP58" i="18"/>
  <c r="BY58" i="18"/>
  <c r="BX58" i="18"/>
  <c r="DB34" i="18"/>
  <c r="DC34" i="18"/>
  <c r="DD34" i="18"/>
  <c r="DE34" i="18"/>
  <c r="BX43" i="18"/>
  <c r="BY43" i="18"/>
  <c r="DO43" i="18"/>
  <c r="DP43" i="18"/>
  <c r="CW62" i="18"/>
  <c r="AX62" i="18"/>
  <c r="FJ62" i="18"/>
  <c r="EQ62" i="18"/>
  <c r="EU62" i="18" s="1"/>
  <c r="FE47" i="18"/>
  <c r="FF47" i="18"/>
  <c r="FG47" i="18"/>
  <c r="AW47" i="18"/>
  <c r="FK47" i="18"/>
  <c r="FD47" i="18"/>
  <c r="FM47" i="18"/>
  <c r="EI35" i="18"/>
  <c r="EJ35" i="18"/>
  <c r="DI25" i="18"/>
  <c r="DH25" i="18"/>
  <c r="DW11" i="18"/>
  <c r="DH19" i="18"/>
  <c r="DI19" i="18"/>
  <c r="CV26" i="18"/>
  <c r="BB24" i="18"/>
  <c r="ED24" i="18"/>
  <c r="EE24" i="18"/>
  <c r="FK44" i="18"/>
  <c r="FD44" i="18"/>
  <c r="FM44" i="18"/>
  <c r="FE44" i="18"/>
  <c r="FF44" i="18"/>
  <c r="AW44" i="18"/>
  <c r="FG44" i="18"/>
  <c r="FK64" i="18"/>
  <c r="FE64" i="18"/>
  <c r="FF64" i="18"/>
  <c r="AW64" i="18"/>
  <c r="FG64" i="18"/>
  <c r="FM64" i="18"/>
  <c r="FD64" i="18"/>
  <c r="AZ37" i="18"/>
  <c r="BH37" i="18"/>
  <c r="BP37" i="18"/>
  <c r="CF37" i="18"/>
  <c r="CN37" i="18"/>
  <c r="DL37" i="18"/>
  <c r="DT37" i="18"/>
  <c r="EB37" i="18"/>
  <c r="ER37" i="18"/>
  <c r="BA37" i="18"/>
  <c r="BI37" i="18"/>
  <c r="BQ37" i="18"/>
  <c r="CG37" i="18"/>
  <c r="CO37" i="18"/>
  <c r="DM37" i="18"/>
  <c r="DU37" i="18"/>
  <c r="EC37" i="18"/>
  <c r="EK37" i="18"/>
  <c r="BJ37" i="18"/>
  <c r="BR37" i="18"/>
  <c r="BZ37" i="18"/>
  <c r="CH37" i="18"/>
  <c r="CP37" i="18"/>
  <c r="CX37" i="18"/>
  <c r="DF37" i="18"/>
  <c r="DN37" i="18"/>
  <c r="DV37" i="18"/>
  <c r="EL37" i="18"/>
  <c r="BC37" i="18"/>
  <c r="BK37" i="18"/>
  <c r="BS37" i="18"/>
  <c r="CA37" i="18"/>
  <c r="CI37" i="18"/>
  <c r="CQ37" i="18"/>
  <c r="CY37" i="18"/>
  <c r="DG37" i="18"/>
  <c r="EM37" i="18"/>
  <c r="FN37" i="18"/>
  <c r="BD37" i="18"/>
  <c r="BL37" i="18"/>
  <c r="BT37" i="18"/>
  <c r="CB37" i="18"/>
  <c r="CJ37" i="18"/>
  <c r="CR37" i="18"/>
  <c r="CZ37" i="18"/>
  <c r="DX37" i="18"/>
  <c r="EF37" i="18"/>
  <c r="EN37" i="18"/>
  <c r="FO37" i="18"/>
  <c r="BE37" i="18"/>
  <c r="BM37" i="18"/>
  <c r="BU37" i="18"/>
  <c r="CC37" i="18"/>
  <c r="CK37" i="18"/>
  <c r="CS37" i="18"/>
  <c r="DA37" i="18"/>
  <c r="DQ37" i="18"/>
  <c r="DY37" i="18"/>
  <c r="EG37" i="18"/>
  <c r="EO37" i="18"/>
  <c r="BF37" i="18"/>
  <c r="BN37" i="18"/>
  <c r="BV37" i="18"/>
  <c r="CD37" i="18"/>
  <c r="CL37" i="18"/>
  <c r="CT37" i="18"/>
  <c r="DR37" i="18"/>
  <c r="DZ37" i="18"/>
  <c r="EH37" i="18"/>
  <c r="EP37" i="18"/>
  <c r="AY37" i="18"/>
  <c r="BG37" i="18"/>
  <c r="DK37" i="18"/>
  <c r="BO37" i="18"/>
  <c r="DS37" i="18"/>
  <c r="EA37" i="18"/>
  <c r="CE37" i="18"/>
  <c r="CM37" i="18"/>
  <c r="CU37" i="18"/>
  <c r="FI37" i="18"/>
  <c r="CZ33" i="18"/>
  <c r="BL33" i="18"/>
  <c r="BS33" i="18"/>
  <c r="CX33" i="18"/>
  <c r="DU33" i="18"/>
  <c r="EB33" i="18"/>
  <c r="EA33" i="18"/>
  <c r="AY33" i="18"/>
  <c r="CD33" i="18"/>
  <c r="AY15" i="18"/>
  <c r="BG15" i="18"/>
  <c r="BO15" i="18"/>
  <c r="CE15" i="18"/>
  <c r="CM15" i="18"/>
  <c r="CU15" i="18"/>
  <c r="DK15" i="18"/>
  <c r="EA15" i="18"/>
  <c r="AZ15" i="18"/>
  <c r="BH15" i="18"/>
  <c r="BP15" i="18"/>
  <c r="CF15" i="18"/>
  <c r="CN15" i="18"/>
  <c r="EB15" i="18"/>
  <c r="ER15" i="18"/>
  <c r="BA15" i="18"/>
  <c r="BI15" i="18"/>
  <c r="BQ15" i="18"/>
  <c r="CG15" i="18"/>
  <c r="CO15" i="18"/>
  <c r="DM15" i="18"/>
  <c r="EC15" i="18"/>
  <c r="EK15" i="18"/>
  <c r="BC15" i="18"/>
  <c r="BK15" i="18"/>
  <c r="BS15" i="18"/>
  <c r="CA15" i="18"/>
  <c r="CI15" i="18"/>
  <c r="CQ15" i="18"/>
  <c r="CY15" i="18"/>
  <c r="DG15" i="18"/>
  <c r="BL15" i="18"/>
  <c r="CB15" i="18"/>
  <c r="CR15" i="18"/>
  <c r="EM15" i="18"/>
  <c r="FI15" i="18"/>
  <c r="BM15" i="18"/>
  <c r="CC15" i="18"/>
  <c r="CS15" i="18"/>
  <c r="EN15" i="18"/>
  <c r="BN15" i="18"/>
  <c r="CD15" i="18"/>
  <c r="CT15" i="18"/>
  <c r="EO15" i="18"/>
  <c r="FN15" i="18"/>
  <c r="BR15" i="18"/>
  <c r="CH15" i="18"/>
  <c r="CX15" i="18"/>
  <c r="DN15" i="18"/>
  <c r="EP15" i="18"/>
  <c r="FO15" i="18"/>
  <c r="BD15" i="18"/>
  <c r="BT15" i="18"/>
  <c r="CJ15" i="18"/>
  <c r="CZ15" i="18"/>
  <c r="EF15" i="18"/>
  <c r="BE15" i="18"/>
  <c r="BU15" i="18"/>
  <c r="CK15" i="18"/>
  <c r="DA15" i="18"/>
  <c r="EG15" i="18"/>
  <c r="BF15" i="18"/>
  <c r="BV15" i="18"/>
  <c r="CL15" i="18"/>
  <c r="EH15" i="18"/>
  <c r="EL15" i="18"/>
  <c r="BJ15" i="18"/>
  <c r="BZ15" i="18"/>
  <c r="CP15" i="18"/>
  <c r="DF15" i="18"/>
  <c r="DN48" i="18"/>
  <c r="BI48" i="18"/>
  <c r="BP48" i="18"/>
  <c r="CM48" i="18"/>
  <c r="DR48" i="18"/>
  <c r="EG48" i="18"/>
  <c r="BM48" i="18"/>
  <c r="CJ48" i="18"/>
  <c r="CY48" i="18"/>
  <c r="BF8" i="18"/>
  <c r="BN8" i="18"/>
  <c r="BV8" i="18"/>
  <c r="CD8" i="18"/>
  <c r="CL8" i="18"/>
  <c r="CT8" i="18"/>
  <c r="DZ8" i="18"/>
  <c r="EH8" i="18"/>
  <c r="EP8" i="18"/>
  <c r="AY8" i="18"/>
  <c r="BG8" i="18"/>
  <c r="BO8" i="18"/>
  <c r="CE8" i="18"/>
  <c r="CM8" i="18"/>
  <c r="CU8" i="18"/>
  <c r="DK8" i="18"/>
  <c r="EA8" i="18"/>
  <c r="FI8" i="18"/>
  <c r="AZ8" i="18"/>
  <c r="BH8" i="18"/>
  <c r="BP8" i="18"/>
  <c r="CF8" i="18"/>
  <c r="CN8" i="18"/>
  <c r="EB8" i="18"/>
  <c r="ER8" i="18"/>
  <c r="BA8" i="18"/>
  <c r="BI8" i="18"/>
  <c r="BQ8" i="18"/>
  <c r="CG8" i="18"/>
  <c r="CO8" i="18"/>
  <c r="DM8" i="18"/>
  <c r="EC8" i="18"/>
  <c r="EK8" i="18"/>
  <c r="BJ8" i="18"/>
  <c r="BR8" i="18"/>
  <c r="BZ8" i="18"/>
  <c r="CH8" i="18"/>
  <c r="CP8" i="18"/>
  <c r="BD8" i="18"/>
  <c r="BL8" i="18"/>
  <c r="BE8" i="18"/>
  <c r="CC8" i="18"/>
  <c r="CY8" i="18"/>
  <c r="DN8" i="18"/>
  <c r="BK8" i="18"/>
  <c r="CI8" i="18"/>
  <c r="CZ8" i="18"/>
  <c r="BM8" i="18"/>
  <c r="CJ8" i="18"/>
  <c r="DA8" i="18"/>
  <c r="EF8" i="18"/>
  <c r="BS8" i="18"/>
  <c r="CK8" i="18"/>
  <c r="DF8" i="18"/>
  <c r="EG8" i="18"/>
  <c r="BT8" i="18"/>
  <c r="CQ8" i="18"/>
  <c r="DG8" i="18"/>
  <c r="EL8" i="18"/>
  <c r="BU8" i="18"/>
  <c r="CR8" i="18"/>
  <c r="EM8" i="18"/>
  <c r="FN8" i="18"/>
  <c r="CA8" i="18"/>
  <c r="CS8" i="18"/>
  <c r="DX8" i="18"/>
  <c r="EN8" i="18"/>
  <c r="FO8" i="18"/>
  <c r="BC8" i="18"/>
  <c r="CB8" i="18"/>
  <c r="CX8" i="18"/>
  <c r="DY8" i="18"/>
  <c r="EO8" i="18"/>
  <c r="BD29" i="18"/>
  <c r="BL29" i="18"/>
  <c r="BT29" i="18"/>
  <c r="CB29" i="18"/>
  <c r="CJ29" i="18"/>
  <c r="CR29" i="18"/>
  <c r="CZ29" i="18"/>
  <c r="DX29" i="18"/>
  <c r="EF29" i="18"/>
  <c r="EN29" i="18"/>
  <c r="FO29" i="18"/>
  <c r="BE29" i="18"/>
  <c r="BM29" i="18"/>
  <c r="BU29" i="18"/>
  <c r="CC29" i="18"/>
  <c r="CK29" i="18"/>
  <c r="CS29" i="18"/>
  <c r="DA29" i="18"/>
  <c r="DQ29" i="18"/>
  <c r="DY29" i="18"/>
  <c r="EG29" i="18"/>
  <c r="EO29" i="18"/>
  <c r="BF29" i="18"/>
  <c r="BN29" i="18"/>
  <c r="BV29" i="18"/>
  <c r="CD29" i="18"/>
  <c r="CL29" i="18"/>
  <c r="CT29" i="18"/>
  <c r="DR29" i="18"/>
  <c r="DZ29" i="18"/>
  <c r="EH29" i="18"/>
  <c r="EP29" i="18"/>
  <c r="AY29" i="18"/>
  <c r="BG29" i="18"/>
  <c r="BO29" i="18"/>
  <c r="CE29" i="18"/>
  <c r="CM29" i="18"/>
  <c r="CU29" i="18"/>
  <c r="DK29" i="18"/>
  <c r="DS29" i="18"/>
  <c r="EA29" i="18"/>
  <c r="FI29" i="18"/>
  <c r="AZ29" i="18"/>
  <c r="BH29" i="18"/>
  <c r="BP29" i="18"/>
  <c r="CF29" i="18"/>
  <c r="CN29" i="18"/>
  <c r="DL29" i="18"/>
  <c r="DT29" i="18"/>
  <c r="EB29" i="18"/>
  <c r="ER29" i="18"/>
  <c r="BA29" i="18"/>
  <c r="BI29" i="18"/>
  <c r="BQ29" i="18"/>
  <c r="CG29" i="18"/>
  <c r="CO29" i="18"/>
  <c r="DM29" i="18"/>
  <c r="DU29" i="18"/>
  <c r="EC29" i="18"/>
  <c r="EK29" i="18"/>
  <c r="BJ29" i="18"/>
  <c r="BR29" i="18"/>
  <c r="BZ29" i="18"/>
  <c r="CH29" i="18"/>
  <c r="CP29" i="18"/>
  <c r="CX29" i="18"/>
  <c r="DF29" i="18"/>
  <c r="DN29" i="18"/>
  <c r="DV29" i="18"/>
  <c r="EL29" i="18"/>
  <c r="BK29" i="18"/>
  <c r="BS29" i="18"/>
  <c r="CA29" i="18"/>
  <c r="CI29" i="18"/>
  <c r="EM29" i="18"/>
  <c r="CQ29" i="18"/>
  <c r="CY29" i="18"/>
  <c r="FN29" i="18"/>
  <c r="DG29" i="18"/>
  <c r="BC29" i="18"/>
  <c r="BJ50" i="18"/>
  <c r="BR50" i="18"/>
  <c r="BZ50" i="18"/>
  <c r="CH50" i="18"/>
  <c r="CP50" i="18"/>
  <c r="CX50" i="18"/>
  <c r="DF50" i="18"/>
  <c r="DN50" i="18"/>
  <c r="DV50" i="18"/>
  <c r="EL50" i="18"/>
  <c r="BC50" i="18"/>
  <c r="BK50" i="18"/>
  <c r="BS50" i="18"/>
  <c r="CA50" i="18"/>
  <c r="CI50" i="18"/>
  <c r="CQ50" i="18"/>
  <c r="CY50" i="18"/>
  <c r="DG50" i="18"/>
  <c r="EM50" i="18"/>
  <c r="BD50" i="18"/>
  <c r="BL50" i="18"/>
  <c r="BT50" i="18"/>
  <c r="CB50" i="18"/>
  <c r="CJ50" i="18"/>
  <c r="CR50" i="18"/>
  <c r="CZ50" i="18"/>
  <c r="DX50" i="18"/>
  <c r="EF50" i="18"/>
  <c r="EN50" i="18"/>
  <c r="BE50" i="18"/>
  <c r="BM50" i="18"/>
  <c r="BU50" i="18"/>
  <c r="CC50" i="18"/>
  <c r="CK50" i="18"/>
  <c r="CS50" i="18"/>
  <c r="DA50" i="18"/>
  <c r="DQ50" i="18"/>
  <c r="DY50" i="18"/>
  <c r="EG50" i="18"/>
  <c r="EO50" i="18"/>
  <c r="FN50" i="18"/>
  <c r="BF50" i="18"/>
  <c r="BN50" i="18"/>
  <c r="BV50" i="18"/>
  <c r="CD50" i="18"/>
  <c r="CL50" i="18"/>
  <c r="CT50" i="18"/>
  <c r="DR50" i="18"/>
  <c r="DZ50" i="18"/>
  <c r="EH50" i="18"/>
  <c r="EP50" i="18"/>
  <c r="FO50" i="18"/>
  <c r="AY50" i="18"/>
  <c r="BG50" i="18"/>
  <c r="BO50" i="18"/>
  <c r="CE50" i="18"/>
  <c r="CM50" i="18"/>
  <c r="CU50" i="18"/>
  <c r="DK50" i="18"/>
  <c r="DS50" i="18"/>
  <c r="EA50" i="18"/>
  <c r="AZ50" i="18"/>
  <c r="BH50" i="18"/>
  <c r="BP50" i="18"/>
  <c r="CF50" i="18"/>
  <c r="CN50" i="18"/>
  <c r="DL50" i="18"/>
  <c r="DT50" i="18"/>
  <c r="EB50" i="18"/>
  <c r="ER50" i="18"/>
  <c r="FI50" i="18"/>
  <c r="CO50" i="18"/>
  <c r="BA50" i="18"/>
  <c r="BI50" i="18"/>
  <c r="DM50" i="18"/>
  <c r="EC50" i="18"/>
  <c r="EK50" i="18"/>
  <c r="BQ50" i="18"/>
  <c r="DU50" i="18"/>
  <c r="CG50" i="18"/>
  <c r="BJ59" i="18"/>
  <c r="BR59" i="18"/>
  <c r="BZ59" i="18"/>
  <c r="CH59" i="18"/>
  <c r="CP59" i="18"/>
  <c r="CX59" i="18"/>
  <c r="DF59" i="18"/>
  <c r="DN59" i="18"/>
  <c r="DV59" i="18"/>
  <c r="EL59" i="18"/>
  <c r="BC59" i="18"/>
  <c r="BK59" i="18"/>
  <c r="BS59" i="18"/>
  <c r="CA59" i="18"/>
  <c r="CI59" i="18"/>
  <c r="CQ59" i="18"/>
  <c r="CY59" i="18"/>
  <c r="DG59" i="18"/>
  <c r="EM59" i="18"/>
  <c r="BD59" i="18"/>
  <c r="BL59" i="18"/>
  <c r="BT59" i="18"/>
  <c r="CB59" i="18"/>
  <c r="CJ59" i="18"/>
  <c r="CR59" i="18"/>
  <c r="CZ59" i="18"/>
  <c r="DX59" i="18"/>
  <c r="EF59" i="18"/>
  <c r="EN59" i="18"/>
  <c r="FN59" i="18"/>
  <c r="BE59" i="18"/>
  <c r="BM59" i="18"/>
  <c r="BU59" i="18"/>
  <c r="CC59" i="18"/>
  <c r="CK59" i="18"/>
  <c r="CS59" i="18"/>
  <c r="DA59" i="18"/>
  <c r="DQ59" i="18"/>
  <c r="DY59" i="18"/>
  <c r="EG59" i="18"/>
  <c r="EO59" i="18"/>
  <c r="FO59" i="18"/>
  <c r="BF59" i="18"/>
  <c r="BN59" i="18"/>
  <c r="BV59" i="18"/>
  <c r="CD59" i="18"/>
  <c r="CL59" i="18"/>
  <c r="CT59" i="18"/>
  <c r="DR59" i="18"/>
  <c r="DZ59" i="18"/>
  <c r="EH59" i="18"/>
  <c r="EP59" i="18"/>
  <c r="AZ59" i="18"/>
  <c r="BH59" i="18"/>
  <c r="BP59" i="18"/>
  <c r="CF59" i="18"/>
  <c r="CN59" i="18"/>
  <c r="DL59" i="18"/>
  <c r="DT59" i="18"/>
  <c r="EB59" i="18"/>
  <c r="ER59" i="18"/>
  <c r="BA59" i="18"/>
  <c r="CG59" i="18"/>
  <c r="DK59" i="18"/>
  <c r="BG59" i="18"/>
  <c r="CM59" i="18"/>
  <c r="DM59" i="18"/>
  <c r="AY59" i="18"/>
  <c r="BI59" i="18"/>
  <c r="CO59" i="18"/>
  <c r="DS59" i="18"/>
  <c r="FI59" i="18"/>
  <c r="CE59" i="18"/>
  <c r="BO59" i="18"/>
  <c r="CU59" i="18"/>
  <c r="DU59" i="18"/>
  <c r="BQ59" i="18"/>
  <c r="EA59" i="18"/>
  <c r="EC59" i="18"/>
  <c r="EK59" i="18"/>
  <c r="BF14" i="18"/>
  <c r="BN14" i="18"/>
  <c r="BV14" i="18"/>
  <c r="CD14" i="18"/>
  <c r="CL14" i="18"/>
  <c r="CT14" i="18"/>
  <c r="EH14" i="18"/>
  <c r="EP14" i="18"/>
  <c r="FI14" i="18"/>
  <c r="AY14" i="18"/>
  <c r="BG14" i="18"/>
  <c r="BO14" i="18"/>
  <c r="CE14" i="18"/>
  <c r="CM14" i="18"/>
  <c r="CU14" i="18"/>
  <c r="DK14" i="18"/>
  <c r="EA14" i="18"/>
  <c r="AZ14" i="18"/>
  <c r="BH14" i="18"/>
  <c r="BP14" i="18"/>
  <c r="CF14" i="18"/>
  <c r="CN14" i="18"/>
  <c r="EB14" i="18"/>
  <c r="ER14" i="18"/>
  <c r="BJ14" i="18"/>
  <c r="BR14" i="18"/>
  <c r="BZ14" i="18"/>
  <c r="CH14" i="18"/>
  <c r="CP14" i="18"/>
  <c r="CX14" i="18"/>
  <c r="DF14" i="18"/>
  <c r="DN14" i="18"/>
  <c r="EL14" i="18"/>
  <c r="FN14" i="18"/>
  <c r="BC14" i="18"/>
  <c r="BK14" i="18"/>
  <c r="BS14" i="18"/>
  <c r="CA14" i="18"/>
  <c r="CI14" i="18"/>
  <c r="CQ14" i="18"/>
  <c r="CY14" i="18"/>
  <c r="DG14" i="18"/>
  <c r="EM14" i="18"/>
  <c r="FO14" i="18"/>
  <c r="BA14" i="18"/>
  <c r="BU14" i="18"/>
  <c r="CR14" i="18"/>
  <c r="EF14" i="18"/>
  <c r="BD14" i="18"/>
  <c r="CS14" i="18"/>
  <c r="DM14" i="18"/>
  <c r="EG14" i="18"/>
  <c r="BE14" i="18"/>
  <c r="CB14" i="18"/>
  <c r="EK14" i="18"/>
  <c r="BI14" i="18"/>
  <c r="CC14" i="18"/>
  <c r="CZ14" i="18"/>
  <c r="EN14" i="18"/>
  <c r="BL14" i="18"/>
  <c r="CG14" i="18"/>
  <c r="DA14" i="18"/>
  <c r="EO14" i="18"/>
  <c r="BM14" i="18"/>
  <c r="CJ14" i="18"/>
  <c r="BQ14" i="18"/>
  <c r="CK14" i="18"/>
  <c r="EC14" i="18"/>
  <c r="BT14" i="18"/>
  <c r="CO14" i="18"/>
  <c r="CR7" i="18"/>
  <c r="BD7" i="18"/>
  <c r="BS7" i="18"/>
  <c r="CX7" i="18"/>
  <c r="EB7" i="18"/>
  <c r="EA7" i="18"/>
  <c r="AY7" i="18"/>
  <c r="CD7" i="18"/>
  <c r="DA7" i="18"/>
  <c r="FH58" i="18"/>
  <c r="DH44" i="18"/>
  <c r="DI44" i="18"/>
  <c r="DH61" i="18"/>
  <c r="DI61" i="18"/>
  <c r="FK52" i="18"/>
  <c r="FD52" i="18"/>
  <c r="FE52" i="18"/>
  <c r="FM52" i="18"/>
  <c r="FF52" i="18"/>
  <c r="AW52" i="18"/>
  <c r="FG52" i="18"/>
  <c r="EJ62" i="18"/>
  <c r="EI62" i="18"/>
  <c r="FH30" i="18"/>
  <c r="DO57" i="18"/>
  <c r="DP57" i="18"/>
  <c r="BY57" i="18"/>
  <c r="BX57" i="18"/>
  <c r="CW53" i="18"/>
  <c r="FJ53" i="18"/>
  <c r="EQ53" i="18"/>
  <c r="EY53" i="18" s="1"/>
  <c r="AX53" i="18"/>
  <c r="DW7" i="18"/>
  <c r="DU7" i="18" s="1"/>
  <c r="FH27" i="18"/>
  <c r="EN33" i="18"/>
  <c r="EM33" i="18"/>
  <c r="CH33" i="18"/>
  <c r="BA45" i="18"/>
  <c r="BI45" i="18"/>
  <c r="BQ45" i="18"/>
  <c r="CG45" i="18"/>
  <c r="CO45" i="18"/>
  <c r="DM45" i="18"/>
  <c r="DU45" i="18"/>
  <c r="EC45" i="18"/>
  <c r="EK45" i="18"/>
  <c r="BJ45" i="18"/>
  <c r="BR45" i="18"/>
  <c r="BZ45" i="18"/>
  <c r="CH45" i="18"/>
  <c r="CP45" i="18"/>
  <c r="CX45" i="18"/>
  <c r="DF45" i="18"/>
  <c r="DN45" i="18"/>
  <c r="DV45" i="18"/>
  <c r="EL45" i="18"/>
  <c r="FN45" i="18"/>
  <c r="BC45" i="18"/>
  <c r="BK45" i="18"/>
  <c r="BS45" i="18"/>
  <c r="CA45" i="18"/>
  <c r="CI45" i="18"/>
  <c r="CQ45" i="18"/>
  <c r="CY45" i="18"/>
  <c r="DG45" i="18"/>
  <c r="EM45" i="18"/>
  <c r="FO45" i="18"/>
  <c r="BD45" i="18"/>
  <c r="BL45" i="18"/>
  <c r="BT45" i="18"/>
  <c r="CB45" i="18"/>
  <c r="CJ45" i="18"/>
  <c r="CR45" i="18"/>
  <c r="CZ45" i="18"/>
  <c r="DX45" i="18"/>
  <c r="EF45" i="18"/>
  <c r="EN45" i="18"/>
  <c r="BE45" i="18"/>
  <c r="BM45" i="18"/>
  <c r="BU45" i="18"/>
  <c r="CC45" i="18"/>
  <c r="CK45" i="18"/>
  <c r="CS45" i="18"/>
  <c r="DA45" i="18"/>
  <c r="DQ45" i="18"/>
  <c r="DY45" i="18"/>
  <c r="EG45" i="18"/>
  <c r="EO45" i="18"/>
  <c r="BF45" i="18"/>
  <c r="BN45" i="18"/>
  <c r="BV45" i="18"/>
  <c r="CD45" i="18"/>
  <c r="CL45" i="18"/>
  <c r="CT45" i="18"/>
  <c r="DR45" i="18"/>
  <c r="DZ45" i="18"/>
  <c r="EH45" i="18"/>
  <c r="EP45" i="18"/>
  <c r="FI45" i="18"/>
  <c r="AY45" i="18"/>
  <c r="BG45" i="18"/>
  <c r="BO45" i="18"/>
  <c r="CE45" i="18"/>
  <c r="CM45" i="18"/>
  <c r="CU45" i="18"/>
  <c r="DK45" i="18"/>
  <c r="DS45" i="18"/>
  <c r="EA45" i="18"/>
  <c r="AZ45" i="18"/>
  <c r="BH45" i="18"/>
  <c r="DL45" i="18"/>
  <c r="BP45" i="18"/>
  <c r="DT45" i="18"/>
  <c r="EB45" i="18"/>
  <c r="CF45" i="18"/>
  <c r="ER45" i="18"/>
  <c r="CN45" i="18"/>
  <c r="AY35" i="18"/>
  <c r="BG35" i="18"/>
  <c r="BO35" i="18"/>
  <c r="CE35" i="18"/>
  <c r="CM35" i="18"/>
  <c r="CU35" i="18"/>
  <c r="DK35" i="18"/>
  <c r="DS35" i="18"/>
  <c r="EA35" i="18"/>
  <c r="AZ35" i="18"/>
  <c r="BH35" i="18"/>
  <c r="BP35" i="18"/>
  <c r="CF35" i="18"/>
  <c r="CN35" i="18"/>
  <c r="DL35" i="18"/>
  <c r="DT35" i="18"/>
  <c r="EB35" i="18"/>
  <c r="ER35" i="18"/>
  <c r="BA35" i="18"/>
  <c r="BI35" i="18"/>
  <c r="BQ35" i="18"/>
  <c r="CG35" i="18"/>
  <c r="CO35" i="18"/>
  <c r="DM35" i="18"/>
  <c r="DU35" i="18"/>
  <c r="EC35" i="18"/>
  <c r="EK35" i="18"/>
  <c r="BJ35" i="18"/>
  <c r="BR35" i="18"/>
  <c r="BZ35" i="18"/>
  <c r="CH35" i="18"/>
  <c r="CP35" i="18"/>
  <c r="CX35" i="18"/>
  <c r="DF35" i="18"/>
  <c r="DN35" i="18"/>
  <c r="DV35" i="18"/>
  <c r="EL35" i="18"/>
  <c r="FN35" i="18"/>
  <c r="BC35" i="18"/>
  <c r="BK35" i="18"/>
  <c r="BS35" i="18"/>
  <c r="CA35" i="18"/>
  <c r="CI35" i="18"/>
  <c r="CQ35" i="18"/>
  <c r="CY35" i="18"/>
  <c r="DG35" i="18"/>
  <c r="EM35" i="18"/>
  <c r="FO35" i="18"/>
  <c r="BD35" i="18"/>
  <c r="BL35" i="18"/>
  <c r="BT35" i="18"/>
  <c r="CB35" i="18"/>
  <c r="CJ35" i="18"/>
  <c r="CR35" i="18"/>
  <c r="CZ35" i="18"/>
  <c r="DX35" i="18"/>
  <c r="EF35" i="18"/>
  <c r="EN35" i="18"/>
  <c r="BE35" i="18"/>
  <c r="BM35" i="18"/>
  <c r="BU35" i="18"/>
  <c r="CC35" i="18"/>
  <c r="CK35" i="18"/>
  <c r="CS35" i="18"/>
  <c r="DA35" i="18"/>
  <c r="DQ35" i="18"/>
  <c r="DY35" i="18"/>
  <c r="EG35" i="18"/>
  <c r="EO35" i="18"/>
  <c r="CD35" i="18"/>
  <c r="EP35" i="18"/>
  <c r="CL35" i="18"/>
  <c r="FI35" i="18"/>
  <c r="CT35" i="18"/>
  <c r="BF35" i="18"/>
  <c r="DR35" i="18"/>
  <c r="BN35" i="18"/>
  <c r="DZ35" i="18"/>
  <c r="BV35" i="18"/>
  <c r="EH35" i="18"/>
  <c r="BJ46" i="18"/>
  <c r="BR46" i="18"/>
  <c r="BZ46" i="18"/>
  <c r="CH46" i="18"/>
  <c r="CP46" i="18"/>
  <c r="CX46" i="18"/>
  <c r="DF46" i="18"/>
  <c r="DN46" i="18"/>
  <c r="DV46" i="18"/>
  <c r="EL46" i="18"/>
  <c r="BC46" i="18"/>
  <c r="BK46" i="18"/>
  <c r="BS46" i="18"/>
  <c r="CA46" i="18"/>
  <c r="CI46" i="18"/>
  <c r="CQ46" i="18"/>
  <c r="CY46" i="18"/>
  <c r="DG46" i="18"/>
  <c r="EM46" i="18"/>
  <c r="FN46" i="18"/>
  <c r="BD46" i="18"/>
  <c r="BL46" i="18"/>
  <c r="BT46" i="18"/>
  <c r="CB46" i="18"/>
  <c r="CJ46" i="18"/>
  <c r="CR46" i="18"/>
  <c r="CZ46" i="18"/>
  <c r="DX46" i="18"/>
  <c r="EF46" i="18"/>
  <c r="EN46" i="18"/>
  <c r="FO46" i="18"/>
  <c r="BE46" i="18"/>
  <c r="BM46" i="18"/>
  <c r="BU46" i="18"/>
  <c r="CC46" i="18"/>
  <c r="CK46" i="18"/>
  <c r="CS46" i="18"/>
  <c r="DA46" i="18"/>
  <c r="DQ46" i="18"/>
  <c r="DY46" i="18"/>
  <c r="EG46" i="18"/>
  <c r="EO46" i="18"/>
  <c r="BF46" i="18"/>
  <c r="BN46" i="18"/>
  <c r="BV46" i="18"/>
  <c r="CD46" i="18"/>
  <c r="CL46" i="18"/>
  <c r="CT46" i="18"/>
  <c r="DR46" i="18"/>
  <c r="DZ46" i="18"/>
  <c r="EH46" i="18"/>
  <c r="EP46" i="18"/>
  <c r="AY46" i="18"/>
  <c r="BG46" i="18"/>
  <c r="BO46" i="18"/>
  <c r="CE46" i="18"/>
  <c r="CM46" i="18"/>
  <c r="CU46" i="18"/>
  <c r="DK46" i="18"/>
  <c r="DS46" i="18"/>
  <c r="EA46" i="18"/>
  <c r="FI46" i="18"/>
  <c r="AZ46" i="18"/>
  <c r="BH46" i="18"/>
  <c r="BP46" i="18"/>
  <c r="CF46" i="18"/>
  <c r="CN46" i="18"/>
  <c r="DL46" i="18"/>
  <c r="DT46" i="18"/>
  <c r="EB46" i="18"/>
  <c r="ER46" i="18"/>
  <c r="BI46" i="18"/>
  <c r="DM46" i="18"/>
  <c r="BQ46" i="18"/>
  <c r="DU46" i="18"/>
  <c r="EC46" i="18"/>
  <c r="CG46" i="18"/>
  <c r="EK46" i="18"/>
  <c r="CO46" i="18"/>
  <c r="BA46" i="18"/>
  <c r="BF9" i="18"/>
  <c r="BN9" i="18"/>
  <c r="BV9" i="18"/>
  <c r="CD9" i="18"/>
  <c r="CL9" i="18"/>
  <c r="CT9" i="18"/>
  <c r="DR9" i="18"/>
  <c r="DZ9" i="18"/>
  <c r="EH9" i="18"/>
  <c r="EP9" i="18"/>
  <c r="AY9" i="18"/>
  <c r="BG9" i="18"/>
  <c r="BO9" i="18"/>
  <c r="CE9" i="18"/>
  <c r="CM9" i="18"/>
  <c r="CU9" i="18"/>
  <c r="DK9" i="18"/>
  <c r="DS9" i="18"/>
  <c r="EA9" i="18"/>
  <c r="FI9" i="18"/>
  <c r="AZ9" i="18"/>
  <c r="BH9" i="18"/>
  <c r="BP9" i="18"/>
  <c r="CF9" i="18"/>
  <c r="CN9" i="18"/>
  <c r="DL9" i="18"/>
  <c r="DT9" i="18"/>
  <c r="EB9" i="18"/>
  <c r="ER9" i="18"/>
  <c r="BA9" i="18"/>
  <c r="BI9" i="18"/>
  <c r="BQ9" i="18"/>
  <c r="CG9" i="18"/>
  <c r="CO9" i="18"/>
  <c r="DM9" i="18"/>
  <c r="DU9" i="18"/>
  <c r="BR9" i="18"/>
  <c r="CH9" i="18"/>
  <c r="CX9" i="18"/>
  <c r="DY9" i="18"/>
  <c r="EM9" i="18"/>
  <c r="BC9" i="18"/>
  <c r="BS9" i="18"/>
  <c r="CI9" i="18"/>
  <c r="CY9" i="18"/>
  <c r="DN9" i="18"/>
  <c r="EC9" i="18"/>
  <c r="EN9" i="18"/>
  <c r="BD9" i="18"/>
  <c r="BT9" i="18"/>
  <c r="CJ9" i="18"/>
  <c r="CZ9" i="18"/>
  <c r="EO9" i="18"/>
  <c r="FN9" i="18"/>
  <c r="BE9" i="18"/>
  <c r="BU9" i="18"/>
  <c r="CK9" i="18"/>
  <c r="DA9" i="18"/>
  <c r="FO9" i="18"/>
  <c r="BJ9" i="18"/>
  <c r="BZ9" i="18"/>
  <c r="CP9" i="18"/>
  <c r="DF9" i="18"/>
  <c r="DQ9" i="18"/>
  <c r="EF9" i="18"/>
  <c r="BK9" i="18"/>
  <c r="CA9" i="18"/>
  <c r="CQ9" i="18"/>
  <c r="DG9" i="18"/>
  <c r="DV9" i="18"/>
  <c r="EG9" i="18"/>
  <c r="BL9" i="18"/>
  <c r="CB9" i="18"/>
  <c r="CR9" i="18"/>
  <c r="EK9" i="18"/>
  <c r="BM9" i="18"/>
  <c r="CC9" i="18"/>
  <c r="CS9" i="18"/>
  <c r="DX9" i="18"/>
  <c r="EL9" i="18"/>
  <c r="BC58" i="18"/>
  <c r="BK58" i="18"/>
  <c r="BS58" i="18"/>
  <c r="CA58" i="18"/>
  <c r="CI58" i="18"/>
  <c r="CQ58" i="18"/>
  <c r="CY58" i="18"/>
  <c r="DG58" i="18"/>
  <c r="EM58" i="18"/>
  <c r="BD58" i="18"/>
  <c r="BL58" i="18"/>
  <c r="BT58" i="18"/>
  <c r="CB58" i="18"/>
  <c r="CJ58" i="18"/>
  <c r="CR58" i="18"/>
  <c r="CZ58" i="18"/>
  <c r="DX58" i="18"/>
  <c r="EF58" i="18"/>
  <c r="EN58" i="18"/>
  <c r="FN58" i="18"/>
  <c r="BE58" i="18"/>
  <c r="BM58" i="18"/>
  <c r="BU58" i="18"/>
  <c r="CC58" i="18"/>
  <c r="CK58" i="18"/>
  <c r="CS58" i="18"/>
  <c r="DA58" i="18"/>
  <c r="DQ58" i="18"/>
  <c r="DY58" i="18"/>
  <c r="EG58" i="18"/>
  <c r="EO58" i="18"/>
  <c r="FO58" i="18"/>
  <c r="BF58" i="18"/>
  <c r="BN58" i="18"/>
  <c r="BV58" i="18"/>
  <c r="CD58" i="18"/>
  <c r="CL58" i="18"/>
  <c r="CT58" i="18"/>
  <c r="DR58" i="18"/>
  <c r="DZ58" i="18"/>
  <c r="EH58" i="18"/>
  <c r="EP58" i="18"/>
  <c r="AY58" i="18"/>
  <c r="BG58" i="18"/>
  <c r="BO58" i="18"/>
  <c r="CE58" i="18"/>
  <c r="CM58" i="18"/>
  <c r="CU58" i="18"/>
  <c r="DK58" i="18"/>
  <c r="DS58" i="18"/>
  <c r="EA58" i="18"/>
  <c r="FI58" i="18"/>
  <c r="BA58" i="18"/>
  <c r="BI58" i="18"/>
  <c r="BQ58" i="18"/>
  <c r="CG58" i="18"/>
  <c r="CO58" i="18"/>
  <c r="DM58" i="18"/>
  <c r="DU58" i="18"/>
  <c r="EC58" i="18"/>
  <c r="EK58" i="18"/>
  <c r="BZ58" i="18"/>
  <c r="DF58" i="18"/>
  <c r="AZ58" i="18"/>
  <c r="CF58" i="18"/>
  <c r="EL58" i="18"/>
  <c r="BP58" i="18"/>
  <c r="BR58" i="18"/>
  <c r="CH58" i="18"/>
  <c r="DL58" i="18"/>
  <c r="ER58" i="18"/>
  <c r="CP58" i="18"/>
  <c r="DT58" i="18"/>
  <c r="CX58" i="18"/>
  <c r="BH58" i="18"/>
  <c r="CN58" i="18"/>
  <c r="DN58" i="18"/>
  <c r="BJ58" i="18"/>
  <c r="DV58" i="18"/>
  <c r="EB58" i="18"/>
  <c r="AZ51" i="18"/>
  <c r="BH51" i="18"/>
  <c r="BP51" i="18"/>
  <c r="CF51" i="18"/>
  <c r="CN51" i="18"/>
  <c r="DL51" i="18"/>
  <c r="DT51" i="18"/>
  <c r="EB51" i="18"/>
  <c r="ER51" i="18"/>
  <c r="BA51" i="18"/>
  <c r="BI51" i="18"/>
  <c r="BQ51" i="18"/>
  <c r="CG51" i="18"/>
  <c r="CO51" i="18"/>
  <c r="DM51" i="18"/>
  <c r="DU51" i="18"/>
  <c r="EC51" i="18"/>
  <c r="EK51" i="18"/>
  <c r="BJ51" i="18"/>
  <c r="BR51" i="18"/>
  <c r="BZ51" i="18"/>
  <c r="CH51" i="18"/>
  <c r="CP51" i="18"/>
  <c r="CX51" i="18"/>
  <c r="DF51" i="18"/>
  <c r="DN51" i="18"/>
  <c r="DV51" i="18"/>
  <c r="EL51" i="18"/>
  <c r="BC51" i="18"/>
  <c r="BK51" i="18"/>
  <c r="BS51" i="18"/>
  <c r="CA51" i="18"/>
  <c r="CI51" i="18"/>
  <c r="CQ51" i="18"/>
  <c r="CY51" i="18"/>
  <c r="DG51" i="18"/>
  <c r="EM51" i="18"/>
  <c r="BD51" i="18"/>
  <c r="BL51" i="18"/>
  <c r="BT51" i="18"/>
  <c r="CB51" i="18"/>
  <c r="CJ51" i="18"/>
  <c r="CR51" i="18"/>
  <c r="CZ51" i="18"/>
  <c r="DX51" i="18"/>
  <c r="EF51" i="18"/>
  <c r="EN51" i="18"/>
  <c r="FN51" i="18"/>
  <c r="BE51" i="18"/>
  <c r="BM51" i="18"/>
  <c r="BU51" i="18"/>
  <c r="CC51" i="18"/>
  <c r="CK51" i="18"/>
  <c r="CS51" i="18"/>
  <c r="DA51" i="18"/>
  <c r="DQ51" i="18"/>
  <c r="DY51" i="18"/>
  <c r="EG51" i="18"/>
  <c r="EO51" i="18"/>
  <c r="FO51" i="18"/>
  <c r="BF51" i="18"/>
  <c r="BN51" i="18"/>
  <c r="BV51" i="18"/>
  <c r="CD51" i="18"/>
  <c r="CL51" i="18"/>
  <c r="CT51" i="18"/>
  <c r="DR51" i="18"/>
  <c r="DZ51" i="18"/>
  <c r="EH51" i="18"/>
  <c r="EP51" i="18"/>
  <c r="CU51" i="18"/>
  <c r="FI51" i="18"/>
  <c r="AY51" i="18"/>
  <c r="BG51" i="18"/>
  <c r="DK51" i="18"/>
  <c r="BO51" i="18"/>
  <c r="DS51" i="18"/>
  <c r="CE51" i="18"/>
  <c r="CM51" i="18"/>
  <c r="EA51" i="18"/>
  <c r="CJ7" i="18"/>
  <c r="EM7" i="18"/>
  <c r="BC7" i="18"/>
  <c r="CH7" i="18"/>
  <c r="CO7" i="18"/>
  <c r="EP7" i="18"/>
  <c r="BN7" i="18"/>
  <c r="CK7" i="18"/>
  <c r="DI27" i="18"/>
  <c r="DH27" i="18"/>
  <c r="BY32" i="18"/>
  <c r="DP32" i="18"/>
  <c r="BX32" i="18"/>
  <c r="DO32" i="18"/>
  <c r="EI17" i="18"/>
  <c r="EJ17" i="18"/>
  <c r="DB21" i="18"/>
  <c r="DC21" i="18"/>
  <c r="DD21" i="18"/>
  <c r="DE21" i="18"/>
  <c r="FJ12" i="18"/>
  <c r="CW12" i="18"/>
  <c r="AX12" i="18"/>
  <c r="EQ12" i="18"/>
  <c r="EX12" i="18" s="1"/>
  <c r="EI50" i="18"/>
  <c r="EJ50" i="18"/>
  <c r="BB29" i="18"/>
  <c r="ED29" i="18"/>
  <c r="EE29" i="18"/>
  <c r="CV63" i="18"/>
  <c r="DH49" i="18"/>
  <c r="DI49" i="18"/>
  <c r="BX27" i="18"/>
  <c r="BY27" i="18"/>
  <c r="DO27" i="18"/>
  <c r="DP27" i="18"/>
  <c r="BW31" i="18"/>
  <c r="ED32" i="18"/>
  <c r="EE32" i="18"/>
  <c r="BB32" i="18"/>
  <c r="DB31" i="18"/>
  <c r="DC31" i="18"/>
  <c r="DD31" i="18"/>
  <c r="DE31" i="18"/>
  <c r="FK60" i="18"/>
  <c r="FD60" i="18"/>
  <c r="FM60" i="18"/>
  <c r="FE60" i="18"/>
  <c r="FF60" i="18"/>
  <c r="AW60" i="18"/>
  <c r="FG60" i="18"/>
  <c r="FD45" i="18"/>
  <c r="FM45" i="18"/>
  <c r="FE45" i="18"/>
  <c r="FF45" i="18"/>
  <c r="FG45" i="18"/>
  <c r="AW45" i="18"/>
  <c r="FK45" i="18"/>
  <c r="DB46" i="18"/>
  <c r="DC46" i="18"/>
  <c r="DD46" i="18"/>
  <c r="DE46" i="18"/>
  <c r="AX33" i="18"/>
  <c r="EQ33" i="18"/>
  <c r="EU33" i="18" s="1"/>
  <c r="FJ33" i="18"/>
  <c r="CW33" i="18"/>
  <c r="EI10" i="18"/>
  <c r="EJ10" i="18"/>
  <c r="CV12" i="18"/>
  <c r="BB19" i="18"/>
  <c r="ED19" i="18"/>
  <c r="EE19" i="18"/>
  <c r="FK42" i="18"/>
  <c r="FD42" i="18"/>
  <c r="FM42" i="18"/>
  <c r="FE42" i="18"/>
  <c r="FF42" i="18"/>
  <c r="AW42" i="18"/>
  <c r="FG42" i="18"/>
  <c r="AX22" i="18"/>
  <c r="EQ22" i="18"/>
  <c r="FC22" i="18" s="1"/>
  <c r="FJ22" i="18"/>
  <c r="CW22" i="18"/>
  <c r="EE65" i="18"/>
  <c r="ED65" i="18"/>
  <c r="BB65" i="18"/>
  <c r="EJ18" i="18"/>
  <c r="EI18" i="18"/>
  <c r="CV20" i="18"/>
  <c r="BB27" i="18"/>
  <c r="ED27" i="18"/>
  <c r="EE27" i="18"/>
  <c r="FK40" i="18"/>
  <c r="FD40" i="18"/>
  <c r="FM40" i="18"/>
  <c r="FE40" i="18"/>
  <c r="FF40" i="18"/>
  <c r="AW40" i="18"/>
  <c r="FG40" i="18"/>
  <c r="DH54" i="18"/>
  <c r="DI54" i="18"/>
  <c r="DH18" i="18"/>
  <c r="DI18" i="18"/>
  <c r="DO59" i="18"/>
  <c r="DP59" i="18"/>
  <c r="BX59" i="18"/>
  <c r="BY59" i="18"/>
  <c r="EI56" i="18"/>
  <c r="EJ56" i="18"/>
  <c r="DI21" i="18"/>
  <c r="DH21" i="18"/>
  <c r="FH10" i="18"/>
  <c r="FH56" i="18"/>
  <c r="DW27" i="18"/>
  <c r="CW45" i="18"/>
  <c r="AX45" i="18"/>
  <c r="EQ45" i="18"/>
  <c r="FC45" i="18" s="1"/>
  <c r="FJ45" i="18"/>
  <c r="DH58" i="18"/>
  <c r="DI58" i="18"/>
  <c r="AX27" i="18"/>
  <c r="EQ27" i="18"/>
  <c r="EV27" i="18" s="1"/>
  <c r="FJ27" i="18"/>
  <c r="CW27" i="18"/>
  <c r="DD39" i="18"/>
  <c r="DE39" i="18"/>
  <c r="DB39" i="18"/>
  <c r="DC39" i="18"/>
  <c r="FH23" i="18"/>
  <c r="AX31" i="18"/>
  <c r="EQ31" i="18"/>
  <c r="ES31" i="18" s="1"/>
  <c r="FJ31" i="18"/>
  <c r="CW31" i="18"/>
  <c r="EI8" i="18"/>
  <c r="EJ8" i="18"/>
  <c r="BX13" i="18"/>
  <c r="BY13" i="18"/>
  <c r="DO13" i="18"/>
  <c r="DP13" i="18"/>
  <c r="FH64" i="18"/>
  <c r="DO50" i="18"/>
  <c r="DP50" i="18"/>
  <c r="BX50" i="18"/>
  <c r="BY50" i="18"/>
  <c r="DB26" i="18"/>
  <c r="DC26" i="18"/>
  <c r="DD26" i="18"/>
  <c r="DE26" i="18"/>
  <c r="AX59" i="18"/>
  <c r="FJ59" i="18"/>
  <c r="EQ59" i="18"/>
  <c r="EV59" i="18" s="1"/>
  <c r="CW59" i="18"/>
  <c r="EE58" i="18"/>
  <c r="ED58" i="18"/>
  <c r="BB58" i="18"/>
  <c r="FH25" i="18"/>
  <c r="BY61" i="18"/>
  <c r="DO61" i="18"/>
  <c r="DP61" i="18"/>
  <c r="BX61" i="18"/>
  <c r="FK39" i="18"/>
  <c r="FD39" i="18"/>
  <c r="FM39" i="18"/>
  <c r="FE39" i="18"/>
  <c r="FF39" i="18"/>
  <c r="FG39" i="18"/>
  <c r="AW39" i="18"/>
  <c r="EI27" i="18"/>
  <c r="EJ27" i="18"/>
  <c r="FK35" i="18"/>
  <c r="FD35" i="18"/>
  <c r="FM35" i="18"/>
  <c r="FE35" i="18"/>
  <c r="FF35" i="18"/>
  <c r="FG35" i="18"/>
  <c r="AW35" i="18"/>
  <c r="DH17" i="18"/>
  <c r="DI17" i="18"/>
  <c r="DB7" i="18"/>
  <c r="DC7" i="18"/>
  <c r="DD7" i="18"/>
  <c r="DE7" i="18"/>
  <c r="AX30" i="18"/>
  <c r="EQ30" i="18"/>
  <c r="FC30" i="18" s="1"/>
  <c r="FJ30" i="18"/>
  <c r="CW30" i="18"/>
  <c r="FH38" i="18"/>
  <c r="DW22" i="18"/>
  <c r="FH34" i="18"/>
  <c r="ED16" i="18"/>
  <c r="EE16" i="18"/>
  <c r="BB16" i="18"/>
  <c r="ED10" i="18"/>
  <c r="EE10" i="18"/>
  <c r="BB10" i="18"/>
  <c r="DO47" i="18"/>
  <c r="DP47" i="18"/>
  <c r="BX47" i="18"/>
  <c r="BY47" i="18"/>
  <c r="FH65" i="18"/>
  <c r="DH26" i="18"/>
  <c r="DI26" i="18"/>
  <c r="AX50" i="18"/>
  <c r="EQ50" i="18"/>
  <c r="ET50" i="18" s="1"/>
  <c r="CW50" i="18"/>
  <c r="FJ50" i="18"/>
  <c r="EI46" i="18"/>
  <c r="EJ46" i="18"/>
  <c r="BB52" i="18"/>
  <c r="ED52" i="18"/>
  <c r="EE52" i="18"/>
  <c r="AY11" i="18"/>
  <c r="BG11" i="18"/>
  <c r="BO11" i="18"/>
  <c r="CE11" i="18"/>
  <c r="CM11" i="18"/>
  <c r="CU11" i="18"/>
  <c r="DK11" i="18"/>
  <c r="EA11" i="18"/>
  <c r="AZ11" i="18"/>
  <c r="BH11" i="18"/>
  <c r="BP11" i="18"/>
  <c r="CF11" i="18"/>
  <c r="CN11" i="18"/>
  <c r="EB11" i="18"/>
  <c r="ER11" i="18"/>
  <c r="BA11" i="18"/>
  <c r="BI11" i="18"/>
  <c r="BQ11" i="18"/>
  <c r="CG11" i="18"/>
  <c r="CO11" i="18"/>
  <c r="DM11" i="18"/>
  <c r="EC11" i="18"/>
  <c r="EK11" i="18"/>
  <c r="BF11" i="18"/>
  <c r="BT11" i="18"/>
  <c r="CH11" i="18"/>
  <c r="CS11" i="18"/>
  <c r="DG11" i="18"/>
  <c r="EF11" i="18"/>
  <c r="BJ11" i="18"/>
  <c r="BU11" i="18"/>
  <c r="CI11" i="18"/>
  <c r="CT11" i="18"/>
  <c r="EG11" i="18"/>
  <c r="BK11" i="18"/>
  <c r="BV11" i="18"/>
  <c r="CJ11" i="18"/>
  <c r="CX11" i="18"/>
  <c r="EH11" i="18"/>
  <c r="BL11" i="18"/>
  <c r="BZ11" i="18"/>
  <c r="CK11" i="18"/>
  <c r="CY11" i="18"/>
  <c r="DX11" i="18"/>
  <c r="EL11" i="18"/>
  <c r="BM11" i="18"/>
  <c r="CA11" i="18"/>
  <c r="CL11" i="18"/>
  <c r="CZ11" i="18"/>
  <c r="DN11" i="18"/>
  <c r="DY11" i="18"/>
  <c r="EM11" i="18"/>
  <c r="FI11" i="18"/>
  <c r="BC11" i="18"/>
  <c r="BN11" i="18"/>
  <c r="CB11" i="18"/>
  <c r="CP11" i="18"/>
  <c r="DA11" i="18"/>
  <c r="DZ11" i="18"/>
  <c r="EN11" i="18"/>
  <c r="FN11" i="18"/>
  <c r="BD11" i="18"/>
  <c r="BR11" i="18"/>
  <c r="CC11" i="18"/>
  <c r="CQ11" i="18"/>
  <c r="EO11" i="18"/>
  <c r="FO11" i="18"/>
  <c r="BE11" i="18"/>
  <c r="EP11" i="18"/>
  <c r="BS11" i="18"/>
  <c r="CD11" i="18"/>
  <c r="CR11" i="18"/>
  <c r="DF11" i="18"/>
  <c r="CJ33" i="18"/>
  <c r="DG33" i="18"/>
  <c r="FN33" i="18"/>
  <c r="BZ33" i="18"/>
  <c r="CG33" i="18"/>
  <c r="CN33" i="18"/>
  <c r="CU33" i="18"/>
  <c r="EH33" i="18"/>
  <c r="BF33" i="18"/>
  <c r="CC33" i="18"/>
  <c r="BA60" i="18"/>
  <c r="BI60" i="18"/>
  <c r="BQ60" i="18"/>
  <c r="CG60" i="18"/>
  <c r="CO60" i="18"/>
  <c r="DM60" i="18"/>
  <c r="DU60" i="18"/>
  <c r="EC60" i="18"/>
  <c r="EK60" i="18"/>
  <c r="BJ60" i="18"/>
  <c r="BR60" i="18"/>
  <c r="BZ60" i="18"/>
  <c r="CH60" i="18"/>
  <c r="CP60" i="18"/>
  <c r="CX60" i="18"/>
  <c r="DF60" i="18"/>
  <c r="DN60" i="18"/>
  <c r="DV60" i="18"/>
  <c r="EL60" i="18"/>
  <c r="BC60" i="18"/>
  <c r="BK60" i="18"/>
  <c r="BS60" i="18"/>
  <c r="CA60" i="18"/>
  <c r="CI60" i="18"/>
  <c r="CQ60" i="18"/>
  <c r="CY60" i="18"/>
  <c r="DG60" i="18"/>
  <c r="EM60" i="18"/>
  <c r="FN60" i="18"/>
  <c r="BD60" i="18"/>
  <c r="BL60" i="18"/>
  <c r="BT60" i="18"/>
  <c r="CB60" i="18"/>
  <c r="CJ60" i="18"/>
  <c r="CR60" i="18"/>
  <c r="CZ60" i="18"/>
  <c r="DX60" i="18"/>
  <c r="EF60" i="18"/>
  <c r="EN60" i="18"/>
  <c r="FO60" i="18"/>
  <c r="BE60" i="18"/>
  <c r="BM60" i="18"/>
  <c r="BU60" i="18"/>
  <c r="CC60" i="18"/>
  <c r="CK60" i="18"/>
  <c r="CS60" i="18"/>
  <c r="DA60" i="18"/>
  <c r="DQ60" i="18"/>
  <c r="DY60" i="18"/>
  <c r="EG60" i="18"/>
  <c r="EO60" i="18"/>
  <c r="AY60" i="18"/>
  <c r="BG60" i="18"/>
  <c r="BO60" i="18"/>
  <c r="CE60" i="18"/>
  <c r="CM60" i="18"/>
  <c r="CU60" i="18"/>
  <c r="DK60" i="18"/>
  <c r="DS60" i="18"/>
  <c r="EA60" i="18"/>
  <c r="FI60" i="18"/>
  <c r="BN60" i="18"/>
  <c r="CT60" i="18"/>
  <c r="DZ60" i="18"/>
  <c r="DR60" i="18"/>
  <c r="BP60" i="18"/>
  <c r="EB60" i="18"/>
  <c r="CN60" i="18"/>
  <c r="BV60" i="18"/>
  <c r="EH60" i="18"/>
  <c r="DT60" i="18"/>
  <c r="AZ60" i="18"/>
  <c r="CF60" i="18"/>
  <c r="ER60" i="18"/>
  <c r="BF60" i="18"/>
  <c r="BH60" i="18"/>
  <c r="CD60" i="18"/>
  <c r="EP60" i="18"/>
  <c r="DL60" i="18"/>
  <c r="CL60" i="18"/>
  <c r="CX48" i="18"/>
  <c r="DU48" i="18"/>
  <c r="EB48" i="18"/>
  <c r="BG48" i="18"/>
  <c r="CD48" i="18"/>
  <c r="DA48" i="18"/>
  <c r="EN48" i="18"/>
  <c r="BL48" i="18"/>
  <c r="CA48" i="18"/>
  <c r="AY53" i="18"/>
  <c r="BG53" i="18"/>
  <c r="BO53" i="18"/>
  <c r="CE53" i="18"/>
  <c r="CM53" i="18"/>
  <c r="CU53" i="18"/>
  <c r="DK53" i="18"/>
  <c r="DS53" i="18"/>
  <c r="AZ53" i="18"/>
  <c r="BH53" i="18"/>
  <c r="BP53" i="18"/>
  <c r="CF53" i="18"/>
  <c r="CN53" i="18"/>
  <c r="DL53" i="18"/>
  <c r="DT53" i="18"/>
  <c r="BA53" i="18"/>
  <c r="BI53" i="18"/>
  <c r="BQ53" i="18"/>
  <c r="CG53" i="18"/>
  <c r="CO53" i="18"/>
  <c r="DM53" i="18"/>
  <c r="BJ53" i="18"/>
  <c r="BR53" i="18"/>
  <c r="BZ53" i="18"/>
  <c r="CH53" i="18"/>
  <c r="CP53" i="18"/>
  <c r="CX53" i="18"/>
  <c r="DF53" i="18"/>
  <c r="DN53" i="18"/>
  <c r="DV53" i="18"/>
  <c r="BC53" i="18"/>
  <c r="BK53" i="18"/>
  <c r="BS53" i="18"/>
  <c r="CA53" i="18"/>
  <c r="CI53" i="18"/>
  <c r="CQ53" i="18"/>
  <c r="CY53" i="18"/>
  <c r="DG53" i="18"/>
  <c r="EM53" i="18"/>
  <c r="BF53" i="18"/>
  <c r="CC53" i="18"/>
  <c r="CZ53" i="18"/>
  <c r="DR53" i="18"/>
  <c r="EF53" i="18"/>
  <c r="EO53" i="18"/>
  <c r="FI53" i="18"/>
  <c r="BL53" i="18"/>
  <c r="CD53" i="18"/>
  <c r="DA53" i="18"/>
  <c r="DU53" i="18"/>
  <c r="EG53" i="18"/>
  <c r="EP53" i="18"/>
  <c r="BM53" i="18"/>
  <c r="CJ53" i="18"/>
  <c r="DX53" i="18"/>
  <c r="EH53" i="18"/>
  <c r="BN53" i="18"/>
  <c r="CK53" i="18"/>
  <c r="DY53" i="18"/>
  <c r="ER53" i="18"/>
  <c r="BT53" i="18"/>
  <c r="CL53" i="18"/>
  <c r="DZ53" i="18"/>
  <c r="BD53" i="18"/>
  <c r="BV53" i="18"/>
  <c r="CS53" i="18"/>
  <c r="EB53" i="18"/>
  <c r="EL53" i="18"/>
  <c r="FO53" i="18"/>
  <c r="BU53" i="18"/>
  <c r="EK53" i="18"/>
  <c r="CB53" i="18"/>
  <c r="EN53" i="18"/>
  <c r="EC53" i="18"/>
  <c r="CR53" i="18"/>
  <c r="EA53" i="18"/>
  <c r="BE53" i="18"/>
  <c r="CT53" i="18"/>
  <c r="FN53" i="18"/>
  <c r="DQ53" i="18"/>
  <c r="AZ16" i="18"/>
  <c r="BH16" i="18"/>
  <c r="BP16" i="18"/>
  <c r="BA16" i="18"/>
  <c r="BI16" i="18"/>
  <c r="BQ16" i="18"/>
  <c r="BC16" i="18"/>
  <c r="BM16" i="18"/>
  <c r="CG16" i="18"/>
  <c r="CO16" i="18"/>
  <c r="DM16" i="18"/>
  <c r="DU16" i="18"/>
  <c r="EC16" i="18"/>
  <c r="EK16" i="18"/>
  <c r="BD16" i="18"/>
  <c r="BN16" i="18"/>
  <c r="BZ16" i="18"/>
  <c r="CH16" i="18"/>
  <c r="CP16" i="18"/>
  <c r="CX16" i="18"/>
  <c r="DF16" i="18"/>
  <c r="DN16" i="18"/>
  <c r="DV16" i="18"/>
  <c r="EL16" i="18"/>
  <c r="BE16" i="18"/>
  <c r="BO16" i="18"/>
  <c r="CA16" i="18"/>
  <c r="CI16" i="18"/>
  <c r="CQ16" i="18"/>
  <c r="CY16" i="18"/>
  <c r="DG16" i="18"/>
  <c r="EM16" i="18"/>
  <c r="BF16" i="18"/>
  <c r="BR16" i="18"/>
  <c r="CB16" i="18"/>
  <c r="CJ16" i="18"/>
  <c r="CR16" i="18"/>
  <c r="CZ16" i="18"/>
  <c r="DX16" i="18"/>
  <c r="EF16" i="18"/>
  <c r="EN16" i="18"/>
  <c r="BG16" i="18"/>
  <c r="BS16" i="18"/>
  <c r="CC16" i="18"/>
  <c r="CK16" i="18"/>
  <c r="CS16" i="18"/>
  <c r="DA16" i="18"/>
  <c r="DQ16" i="18"/>
  <c r="DY16" i="18"/>
  <c r="EG16" i="18"/>
  <c r="EO16" i="18"/>
  <c r="FN16" i="18"/>
  <c r="BJ16" i="18"/>
  <c r="BT16" i="18"/>
  <c r="CD16" i="18"/>
  <c r="CL16" i="18"/>
  <c r="CT16" i="18"/>
  <c r="DR16" i="18"/>
  <c r="DZ16" i="18"/>
  <c r="EH16" i="18"/>
  <c r="EP16" i="18"/>
  <c r="FO16" i="18"/>
  <c r="AY16" i="18"/>
  <c r="BK16" i="18"/>
  <c r="BU16" i="18"/>
  <c r="CE16" i="18"/>
  <c r="CM16" i="18"/>
  <c r="CU16" i="18"/>
  <c r="DK16" i="18"/>
  <c r="DS16" i="18"/>
  <c r="EA16" i="18"/>
  <c r="CN16" i="18"/>
  <c r="ER16" i="18"/>
  <c r="FI16" i="18"/>
  <c r="BL16" i="18"/>
  <c r="DT16" i="18"/>
  <c r="BV16" i="18"/>
  <c r="EB16" i="18"/>
  <c r="CF16" i="18"/>
  <c r="BF24" i="18"/>
  <c r="BN24" i="18"/>
  <c r="BV24" i="18"/>
  <c r="CD24" i="18"/>
  <c r="CL24" i="18"/>
  <c r="CT24" i="18"/>
  <c r="DR24" i="18"/>
  <c r="DZ24" i="18"/>
  <c r="EH24" i="18"/>
  <c r="EP24" i="18"/>
  <c r="AY24" i="18"/>
  <c r="BG24" i="18"/>
  <c r="BO24" i="18"/>
  <c r="CE24" i="18"/>
  <c r="CM24" i="18"/>
  <c r="CU24" i="18"/>
  <c r="DK24" i="18"/>
  <c r="DS24" i="18"/>
  <c r="EA24" i="18"/>
  <c r="FI24" i="18"/>
  <c r="AZ24" i="18"/>
  <c r="BH24" i="18"/>
  <c r="BP24" i="18"/>
  <c r="CF24" i="18"/>
  <c r="CN24" i="18"/>
  <c r="DL24" i="18"/>
  <c r="DT24" i="18"/>
  <c r="EB24" i="18"/>
  <c r="ER24" i="18"/>
  <c r="BA24" i="18"/>
  <c r="BI24" i="18"/>
  <c r="BQ24" i="18"/>
  <c r="CG24" i="18"/>
  <c r="CO24" i="18"/>
  <c r="DM24" i="18"/>
  <c r="DU24" i="18"/>
  <c r="EC24" i="18"/>
  <c r="EK24" i="18"/>
  <c r="BJ24" i="18"/>
  <c r="BR24" i="18"/>
  <c r="BZ24" i="18"/>
  <c r="CH24" i="18"/>
  <c r="CP24" i="18"/>
  <c r="CX24" i="18"/>
  <c r="DF24" i="18"/>
  <c r="DN24" i="18"/>
  <c r="DV24" i="18"/>
  <c r="EL24" i="18"/>
  <c r="BC24" i="18"/>
  <c r="BK24" i="18"/>
  <c r="BS24" i="18"/>
  <c r="CA24" i="18"/>
  <c r="CI24" i="18"/>
  <c r="CQ24" i="18"/>
  <c r="CY24" i="18"/>
  <c r="DG24" i="18"/>
  <c r="EM24" i="18"/>
  <c r="BD24" i="18"/>
  <c r="BL24" i="18"/>
  <c r="BT24" i="18"/>
  <c r="CB24" i="18"/>
  <c r="CJ24" i="18"/>
  <c r="CR24" i="18"/>
  <c r="CZ24" i="18"/>
  <c r="DX24" i="18"/>
  <c r="EF24" i="18"/>
  <c r="EN24" i="18"/>
  <c r="FN24" i="18"/>
  <c r="BU24" i="18"/>
  <c r="DY24" i="18"/>
  <c r="CC24" i="18"/>
  <c r="EG24" i="18"/>
  <c r="CK24" i="18"/>
  <c r="EO24" i="18"/>
  <c r="CS24" i="18"/>
  <c r="DA24" i="18"/>
  <c r="FO24" i="18"/>
  <c r="BE24" i="18"/>
  <c r="DQ24" i="18"/>
  <c r="BM24" i="18"/>
  <c r="BD30" i="18"/>
  <c r="BL30" i="18"/>
  <c r="BT30" i="18"/>
  <c r="CB30" i="18"/>
  <c r="CJ30" i="18"/>
  <c r="CR30" i="18"/>
  <c r="CZ30" i="18"/>
  <c r="DX30" i="18"/>
  <c r="EF30" i="18"/>
  <c r="EN30" i="18"/>
  <c r="FO30" i="18"/>
  <c r="BE30" i="18"/>
  <c r="BM30" i="18"/>
  <c r="BU30" i="18"/>
  <c r="CC30" i="18"/>
  <c r="CK30" i="18"/>
  <c r="CS30" i="18"/>
  <c r="DA30" i="18"/>
  <c r="DQ30" i="18"/>
  <c r="DY30" i="18"/>
  <c r="EG30" i="18"/>
  <c r="EO30" i="18"/>
  <c r="BF30" i="18"/>
  <c r="BN30" i="18"/>
  <c r="BV30" i="18"/>
  <c r="CD30" i="18"/>
  <c r="CL30" i="18"/>
  <c r="CT30" i="18"/>
  <c r="DR30" i="18"/>
  <c r="DZ30" i="18"/>
  <c r="EH30" i="18"/>
  <c r="EP30" i="18"/>
  <c r="AY30" i="18"/>
  <c r="BG30" i="18"/>
  <c r="BO30" i="18"/>
  <c r="CE30" i="18"/>
  <c r="CM30" i="18"/>
  <c r="CU30" i="18"/>
  <c r="DK30" i="18"/>
  <c r="DS30" i="18"/>
  <c r="EA30" i="18"/>
  <c r="FI30" i="18"/>
  <c r="AZ30" i="18"/>
  <c r="BH30" i="18"/>
  <c r="BP30" i="18"/>
  <c r="CF30" i="18"/>
  <c r="CN30" i="18"/>
  <c r="DL30" i="18"/>
  <c r="DT30" i="18"/>
  <c r="EB30" i="18"/>
  <c r="ER30" i="18"/>
  <c r="BA30" i="18"/>
  <c r="BI30" i="18"/>
  <c r="BQ30" i="18"/>
  <c r="CG30" i="18"/>
  <c r="CO30" i="18"/>
  <c r="DM30" i="18"/>
  <c r="DU30" i="18"/>
  <c r="EC30" i="18"/>
  <c r="EK30" i="18"/>
  <c r="BJ30" i="18"/>
  <c r="BR30" i="18"/>
  <c r="BZ30" i="18"/>
  <c r="CH30" i="18"/>
  <c r="CP30" i="18"/>
  <c r="CX30" i="18"/>
  <c r="DF30" i="18"/>
  <c r="DN30" i="18"/>
  <c r="DV30" i="18"/>
  <c r="EL30" i="18"/>
  <c r="BS30" i="18"/>
  <c r="CA30" i="18"/>
  <c r="CI30" i="18"/>
  <c r="EM30" i="18"/>
  <c r="CQ30" i="18"/>
  <c r="CY30" i="18"/>
  <c r="DG30" i="18"/>
  <c r="FN30" i="18"/>
  <c r="BC30" i="18"/>
  <c r="BK30" i="18"/>
  <c r="EF7" i="18"/>
  <c r="DG7" i="18"/>
  <c r="FN7" i="18"/>
  <c r="BZ7" i="18"/>
  <c r="CG7" i="18"/>
  <c r="CN7" i="18"/>
  <c r="CU7" i="18"/>
  <c r="EH7" i="18"/>
  <c r="BF7" i="18"/>
  <c r="CC7" i="18"/>
  <c r="DH62" i="18"/>
  <c r="DI62" i="18"/>
  <c r="BD56" i="18"/>
  <c r="BL56" i="18"/>
  <c r="BT56" i="18"/>
  <c r="CB56" i="18"/>
  <c r="CJ56" i="18"/>
  <c r="CR56" i="18"/>
  <c r="CZ56" i="18"/>
  <c r="DX56" i="18"/>
  <c r="EF56" i="18"/>
  <c r="EN56" i="18"/>
  <c r="FN56" i="18"/>
  <c r="BE56" i="18"/>
  <c r="BM56" i="18"/>
  <c r="BU56" i="18"/>
  <c r="CC56" i="18"/>
  <c r="CK56" i="18"/>
  <c r="CS56" i="18"/>
  <c r="DA56" i="18"/>
  <c r="DQ56" i="18"/>
  <c r="DY56" i="18"/>
  <c r="EG56" i="18"/>
  <c r="EO56" i="18"/>
  <c r="FO56" i="18"/>
  <c r="BF56" i="18"/>
  <c r="BN56" i="18"/>
  <c r="BV56" i="18"/>
  <c r="CD56" i="18"/>
  <c r="CL56" i="18"/>
  <c r="CT56" i="18"/>
  <c r="DR56" i="18"/>
  <c r="DZ56" i="18"/>
  <c r="EH56" i="18"/>
  <c r="EP56" i="18"/>
  <c r="AY56" i="18"/>
  <c r="BG56" i="18"/>
  <c r="BO56" i="18"/>
  <c r="CE56" i="18"/>
  <c r="CM56" i="18"/>
  <c r="CU56" i="18"/>
  <c r="DK56" i="18"/>
  <c r="DS56" i="18"/>
  <c r="EA56" i="18"/>
  <c r="FI56" i="18"/>
  <c r="AZ56" i="18"/>
  <c r="BH56" i="18"/>
  <c r="BP56" i="18"/>
  <c r="CF56" i="18"/>
  <c r="CN56" i="18"/>
  <c r="DL56" i="18"/>
  <c r="DT56" i="18"/>
  <c r="EB56" i="18"/>
  <c r="ER56" i="18"/>
  <c r="BJ56" i="18"/>
  <c r="BR56" i="18"/>
  <c r="BZ56" i="18"/>
  <c r="CH56" i="18"/>
  <c r="CP56" i="18"/>
  <c r="CX56" i="18"/>
  <c r="DF56" i="18"/>
  <c r="DN56" i="18"/>
  <c r="DV56" i="18"/>
  <c r="EL56" i="18"/>
  <c r="BA56" i="18"/>
  <c r="CG56" i="18"/>
  <c r="EM56" i="18"/>
  <c r="BC56" i="18"/>
  <c r="CI56" i="18"/>
  <c r="DM56" i="18"/>
  <c r="CA56" i="18"/>
  <c r="BI56" i="18"/>
  <c r="CO56" i="18"/>
  <c r="CY56" i="18"/>
  <c r="EK56" i="18"/>
  <c r="BK56" i="18"/>
  <c r="CQ56" i="18"/>
  <c r="DU56" i="18"/>
  <c r="BQ56" i="18"/>
  <c r="BS56" i="18"/>
  <c r="EC56" i="18"/>
  <c r="DG56" i="18"/>
  <c r="BA43" i="18"/>
  <c r="BI43" i="18"/>
  <c r="BQ43" i="18"/>
  <c r="BJ43" i="18"/>
  <c r="BR43" i="18"/>
  <c r="BD43" i="18"/>
  <c r="BF43" i="18"/>
  <c r="BN43" i="18"/>
  <c r="AY43" i="18"/>
  <c r="BM43" i="18"/>
  <c r="CF43" i="18"/>
  <c r="CN43" i="18"/>
  <c r="DL43" i="18"/>
  <c r="DT43" i="18"/>
  <c r="EB43" i="18"/>
  <c r="ER43" i="18"/>
  <c r="AZ43" i="18"/>
  <c r="BO43" i="18"/>
  <c r="CG43" i="18"/>
  <c r="CO43" i="18"/>
  <c r="DM43" i="18"/>
  <c r="DU43" i="18"/>
  <c r="EC43" i="18"/>
  <c r="EK43" i="18"/>
  <c r="BC43" i="18"/>
  <c r="BP43" i="18"/>
  <c r="BZ43" i="18"/>
  <c r="CH43" i="18"/>
  <c r="CP43" i="18"/>
  <c r="CX43" i="18"/>
  <c r="DF43" i="18"/>
  <c r="DN43" i="18"/>
  <c r="DV43" i="18"/>
  <c r="EL43" i="18"/>
  <c r="FN43" i="18"/>
  <c r="BE43" i="18"/>
  <c r="BS43" i="18"/>
  <c r="CA43" i="18"/>
  <c r="CI43" i="18"/>
  <c r="CQ43" i="18"/>
  <c r="CY43" i="18"/>
  <c r="DG43" i="18"/>
  <c r="EM43" i="18"/>
  <c r="FO43" i="18"/>
  <c r="BG43" i="18"/>
  <c r="BT43" i="18"/>
  <c r="CB43" i="18"/>
  <c r="CJ43" i="18"/>
  <c r="CR43" i="18"/>
  <c r="CZ43" i="18"/>
  <c r="DX43" i="18"/>
  <c r="EF43" i="18"/>
  <c r="EN43" i="18"/>
  <c r="BH43" i="18"/>
  <c r="BU43" i="18"/>
  <c r="CC43" i="18"/>
  <c r="CK43" i="18"/>
  <c r="CS43" i="18"/>
  <c r="DA43" i="18"/>
  <c r="DQ43" i="18"/>
  <c r="DY43" i="18"/>
  <c r="EG43" i="18"/>
  <c r="EO43" i="18"/>
  <c r="BK43" i="18"/>
  <c r="BV43" i="18"/>
  <c r="CD43" i="18"/>
  <c r="CL43" i="18"/>
  <c r="CT43" i="18"/>
  <c r="DR43" i="18"/>
  <c r="DZ43" i="18"/>
  <c r="EH43" i="18"/>
  <c r="EP43" i="18"/>
  <c r="FI43" i="18"/>
  <c r="CU43" i="18"/>
  <c r="DK43" i="18"/>
  <c r="BL43" i="18"/>
  <c r="DS43" i="18"/>
  <c r="CE43" i="18"/>
  <c r="EA43" i="18"/>
  <c r="CM43" i="18"/>
  <c r="BB44" i="18"/>
  <c r="ED44" i="18"/>
  <c r="EE44" i="18"/>
  <c r="BX14" i="18"/>
  <c r="BY14" i="18"/>
  <c r="DP14" i="18"/>
  <c r="DB57" i="18"/>
  <c r="DC57" i="18"/>
  <c r="DE57" i="18"/>
  <c r="DD57" i="18"/>
  <c r="DW42" i="18"/>
  <c r="BX23" i="18"/>
  <c r="BY23" i="18"/>
  <c r="DO23" i="18"/>
  <c r="DP23" i="18"/>
  <c r="BW33" i="18"/>
  <c r="EI60" i="18"/>
  <c r="EJ60" i="18"/>
  <c r="FH61" i="18"/>
  <c r="BW64" i="18"/>
  <c r="FH13" i="18"/>
  <c r="CW41" i="18"/>
  <c r="FJ41" i="18"/>
  <c r="AX41" i="18"/>
  <c r="EQ41" i="18"/>
  <c r="EU41" i="18" s="1"/>
  <c r="DD64" i="18"/>
  <c r="DE64" i="18"/>
  <c r="DC64" i="18"/>
  <c r="DB64" i="18"/>
  <c r="AX58" i="18"/>
  <c r="EQ58" i="18"/>
  <c r="EY58" i="18" s="1"/>
  <c r="CW58" i="18"/>
  <c r="FJ58" i="18"/>
  <c r="DO49" i="18"/>
  <c r="DP49" i="18"/>
  <c r="BX49" i="18"/>
  <c r="BY49" i="18"/>
  <c r="AX55" i="18"/>
  <c r="EQ55" i="18"/>
  <c r="FC55" i="18" s="1"/>
  <c r="FJ55" i="18"/>
  <c r="CW55" i="18"/>
  <c r="FH54" i="18"/>
  <c r="AX14" i="18"/>
  <c r="EQ14" i="18"/>
  <c r="FC14" i="18" s="1"/>
  <c r="FJ14" i="18"/>
  <c r="CW14" i="18"/>
  <c r="FE58" i="18"/>
  <c r="FM58" i="18"/>
  <c r="FF58" i="18"/>
  <c r="AW58" i="18"/>
  <c r="FG58" i="18"/>
  <c r="FK58" i="18"/>
  <c r="FD58" i="18"/>
  <c r="DH57" i="18"/>
  <c r="DI57" i="18"/>
  <c r="DH42" i="18"/>
  <c r="DI42" i="18"/>
  <c r="DP30" i="18"/>
  <c r="BX30" i="18"/>
  <c r="BY30" i="18"/>
  <c r="DO30" i="18"/>
  <c r="BB34" i="18"/>
  <c r="ED34" i="18"/>
  <c r="EE34" i="18"/>
  <c r="EJ51" i="18"/>
  <c r="EI51" i="18"/>
  <c r="DH64" i="18"/>
  <c r="DI64" i="18"/>
  <c r="FH59" i="18"/>
  <c r="FH44" i="18"/>
  <c r="EE57" i="18"/>
  <c r="ED57" i="18"/>
  <c r="BB57" i="18"/>
  <c r="EI48" i="18"/>
  <c r="EJ48" i="18"/>
  <c r="DD42" i="18"/>
  <c r="DE42" i="18"/>
  <c r="DB42" i="18"/>
  <c r="DC42" i="18"/>
  <c r="DI13" i="18"/>
  <c r="DH13" i="18"/>
  <c r="DB13" i="18"/>
  <c r="DC13" i="18"/>
  <c r="DD13" i="18"/>
  <c r="DE13" i="18"/>
  <c r="DH37" i="18"/>
  <c r="DI37" i="18"/>
  <c r="BB54" i="18"/>
  <c r="ED54" i="18"/>
  <c r="EE54" i="18"/>
  <c r="EI31" i="18"/>
  <c r="EJ31" i="18"/>
  <c r="BB64" i="18"/>
  <c r="ED64" i="18"/>
  <c r="EE64" i="18"/>
  <c r="FG54" i="18"/>
  <c r="FK54" i="18"/>
  <c r="FE54" i="18"/>
  <c r="FM54" i="18"/>
  <c r="FF54" i="18"/>
  <c r="FD54" i="18"/>
  <c r="AW54" i="18"/>
  <c r="BB7" i="18"/>
  <c r="ED7" i="18"/>
  <c r="EE7" i="18"/>
  <c r="DD12" i="18"/>
  <c r="DE12" i="18"/>
  <c r="DB12" i="18"/>
  <c r="DC12" i="18"/>
  <c r="AX23" i="18"/>
  <c r="EQ23" i="18"/>
  <c r="ES23" i="18" s="1"/>
  <c r="FJ23" i="18"/>
  <c r="CW23" i="18"/>
  <c r="FH39" i="18"/>
  <c r="BB53" i="18"/>
  <c r="ED53" i="18"/>
  <c r="EE53" i="18"/>
  <c r="EJ37" i="18"/>
  <c r="EI37" i="18"/>
  <c r="CV46" i="18"/>
  <c r="BX42" i="18"/>
  <c r="BY42" i="18"/>
  <c r="DO42" i="18"/>
  <c r="DP42" i="18"/>
  <c r="FH53" i="18"/>
  <c r="BB20" i="18"/>
  <c r="ED20" i="18"/>
  <c r="EE20" i="18"/>
  <c r="EI29" i="18"/>
  <c r="EJ29" i="18"/>
  <c r="BX28" i="18"/>
  <c r="BY28" i="18"/>
  <c r="DO28" i="18"/>
  <c r="DP28" i="18"/>
  <c r="CV10" i="18"/>
  <c r="BB61" i="18"/>
  <c r="ED61" i="18"/>
  <c r="EE61" i="18"/>
  <c r="FK43" i="18"/>
  <c r="FD43" i="18"/>
  <c r="FM43" i="18"/>
  <c r="FE43" i="18"/>
  <c r="FF43" i="18"/>
  <c r="FG43" i="18"/>
  <c r="AW43" i="18"/>
  <c r="DH56" i="18"/>
  <c r="DI56" i="18"/>
  <c r="EI44" i="18"/>
  <c r="EJ44" i="18"/>
  <c r="BW56" i="18"/>
  <c r="BX35" i="18"/>
  <c r="BY35" i="18"/>
  <c r="DO35" i="18"/>
  <c r="DP35" i="18"/>
  <c r="AW25" i="18"/>
  <c r="FF25" i="18"/>
  <c r="FG25" i="18"/>
  <c r="FK25" i="18"/>
  <c r="FD25" i="18"/>
  <c r="FM25" i="18"/>
  <c r="FE25" i="18"/>
  <c r="DH32" i="18"/>
  <c r="DI32" i="18"/>
  <c r="DW9" i="18"/>
  <c r="FH9" i="18"/>
  <c r="CW42" i="18"/>
  <c r="AX42" i="18"/>
  <c r="EQ42" i="18"/>
  <c r="EW42" i="18" s="1"/>
  <c r="FJ42" i="18"/>
  <c r="DD51" i="18"/>
  <c r="DE51" i="18"/>
  <c r="DB51" i="18"/>
  <c r="DC51" i="18"/>
  <c r="DW8" i="18"/>
  <c r="BX24" i="18"/>
  <c r="BY24" i="18"/>
  <c r="DO24" i="18"/>
  <c r="DP24" i="18"/>
  <c r="BB33" i="18"/>
  <c r="ED33" i="18"/>
  <c r="EE33" i="18"/>
  <c r="FH24" i="18"/>
  <c r="EE31" i="18"/>
  <c r="ED31" i="18"/>
  <c r="BB31" i="18"/>
  <c r="DD36" i="18"/>
  <c r="DE36" i="18"/>
  <c r="DB36" i="18"/>
  <c r="DC36" i="18"/>
  <c r="BW14" i="18"/>
  <c r="DB30" i="18"/>
  <c r="DC30" i="18"/>
  <c r="DD30" i="18"/>
  <c r="DE30" i="18"/>
  <c r="BW8" i="18"/>
  <c r="DC15" i="18"/>
  <c r="DD15" i="18"/>
  <c r="DE15" i="18"/>
  <c r="DB15" i="18"/>
  <c r="DW63" i="18"/>
  <c r="DE40" i="18"/>
  <c r="DB40" i="18"/>
  <c r="DC40" i="18"/>
  <c r="DD40" i="18"/>
  <c r="DB48" i="18"/>
  <c r="DC48" i="18"/>
  <c r="DD48" i="18"/>
  <c r="DE48" i="18"/>
  <c r="BD26" i="18"/>
  <c r="BL26" i="18"/>
  <c r="BT26" i="18"/>
  <c r="CB26" i="18"/>
  <c r="CJ26" i="18"/>
  <c r="CR26" i="18"/>
  <c r="CZ26" i="18"/>
  <c r="DX26" i="18"/>
  <c r="EF26" i="18"/>
  <c r="EN26" i="18"/>
  <c r="BE26" i="18"/>
  <c r="BM26" i="18"/>
  <c r="BU26" i="18"/>
  <c r="CC26" i="18"/>
  <c r="CK26" i="18"/>
  <c r="CS26" i="18"/>
  <c r="DA26" i="18"/>
  <c r="DQ26" i="18"/>
  <c r="DY26" i="18"/>
  <c r="EG26" i="18"/>
  <c r="EO26" i="18"/>
  <c r="BF26" i="18"/>
  <c r="BN26" i="18"/>
  <c r="BV26" i="18"/>
  <c r="CD26" i="18"/>
  <c r="CL26" i="18"/>
  <c r="CT26" i="18"/>
  <c r="DR26" i="18"/>
  <c r="DZ26" i="18"/>
  <c r="EH26" i="18"/>
  <c r="EP26" i="18"/>
  <c r="FI26" i="18"/>
  <c r="AY26" i="18"/>
  <c r="BG26" i="18"/>
  <c r="BO26" i="18"/>
  <c r="CE26" i="18"/>
  <c r="CM26" i="18"/>
  <c r="CU26" i="18"/>
  <c r="DK26" i="18"/>
  <c r="DS26" i="18"/>
  <c r="EA26" i="18"/>
  <c r="AZ26" i="18"/>
  <c r="BH26" i="18"/>
  <c r="BP26" i="18"/>
  <c r="CF26" i="18"/>
  <c r="CN26" i="18"/>
  <c r="DL26" i="18"/>
  <c r="DT26" i="18"/>
  <c r="EB26" i="18"/>
  <c r="ER26" i="18"/>
  <c r="BA26" i="18"/>
  <c r="BI26" i="18"/>
  <c r="BQ26" i="18"/>
  <c r="CG26" i="18"/>
  <c r="CO26" i="18"/>
  <c r="DM26" i="18"/>
  <c r="DU26" i="18"/>
  <c r="EC26" i="18"/>
  <c r="EK26" i="18"/>
  <c r="BJ26" i="18"/>
  <c r="BR26" i="18"/>
  <c r="BZ26" i="18"/>
  <c r="CH26" i="18"/>
  <c r="CP26" i="18"/>
  <c r="CX26" i="18"/>
  <c r="DF26" i="18"/>
  <c r="DN26" i="18"/>
  <c r="DV26" i="18"/>
  <c r="EL26" i="18"/>
  <c r="FN26" i="18"/>
  <c r="CY26" i="18"/>
  <c r="FO26" i="18"/>
  <c r="DG26" i="18"/>
  <c r="BC26" i="18"/>
  <c r="BK26" i="18"/>
  <c r="BS26" i="18"/>
  <c r="CA26" i="18"/>
  <c r="CI26" i="18"/>
  <c r="EM26" i="18"/>
  <c r="CQ26" i="18"/>
  <c r="EF33" i="18"/>
  <c r="CY33" i="18"/>
  <c r="EL33" i="18"/>
  <c r="BR33" i="18"/>
  <c r="BQ33" i="18"/>
  <c r="CF33" i="18"/>
  <c r="CM33" i="18"/>
  <c r="DZ33" i="18"/>
  <c r="EO33" i="18"/>
  <c r="BU33" i="18"/>
  <c r="AZ62" i="18"/>
  <c r="BH62" i="18"/>
  <c r="BP62" i="18"/>
  <c r="CF62" i="18"/>
  <c r="CN62" i="18"/>
  <c r="DL62" i="18"/>
  <c r="DT62" i="18"/>
  <c r="EB62" i="18"/>
  <c r="ER62" i="18"/>
  <c r="BA62" i="18"/>
  <c r="BI62" i="18"/>
  <c r="BQ62" i="18"/>
  <c r="CG62" i="18"/>
  <c r="CO62" i="18"/>
  <c r="DM62" i="18"/>
  <c r="DU62" i="18"/>
  <c r="EC62" i="18"/>
  <c r="EK62" i="18"/>
  <c r="BJ62" i="18"/>
  <c r="BR62" i="18"/>
  <c r="BZ62" i="18"/>
  <c r="CH62" i="18"/>
  <c r="CP62" i="18"/>
  <c r="CX62" i="18"/>
  <c r="DF62" i="18"/>
  <c r="DN62" i="18"/>
  <c r="DV62" i="18"/>
  <c r="EL62" i="18"/>
  <c r="BC62" i="18"/>
  <c r="BK62" i="18"/>
  <c r="BS62" i="18"/>
  <c r="CA62" i="18"/>
  <c r="CI62" i="18"/>
  <c r="CQ62" i="18"/>
  <c r="CY62" i="18"/>
  <c r="DG62" i="18"/>
  <c r="EM62" i="18"/>
  <c r="FN62" i="18"/>
  <c r="BD62" i="18"/>
  <c r="BL62" i="18"/>
  <c r="BT62" i="18"/>
  <c r="CB62" i="18"/>
  <c r="CJ62" i="18"/>
  <c r="CR62" i="18"/>
  <c r="CZ62" i="18"/>
  <c r="DX62" i="18"/>
  <c r="EF62" i="18"/>
  <c r="EN62" i="18"/>
  <c r="FO62" i="18"/>
  <c r="BF62" i="18"/>
  <c r="BN62" i="18"/>
  <c r="BV62" i="18"/>
  <c r="CD62" i="18"/>
  <c r="CL62" i="18"/>
  <c r="CT62" i="18"/>
  <c r="DR62" i="18"/>
  <c r="DZ62" i="18"/>
  <c r="EH62" i="18"/>
  <c r="EP62" i="18"/>
  <c r="FI62" i="18"/>
  <c r="BM62" i="18"/>
  <c r="CS62" i="18"/>
  <c r="DS62" i="18"/>
  <c r="BE62" i="18"/>
  <c r="BO62" i="18"/>
  <c r="CU62" i="18"/>
  <c r="DY62" i="18"/>
  <c r="BU62" i="18"/>
  <c r="DA62" i="18"/>
  <c r="EA62" i="18"/>
  <c r="AY62" i="18"/>
  <c r="BG62" i="18"/>
  <c r="EG62" i="18"/>
  <c r="CE62" i="18"/>
  <c r="EO62" i="18"/>
  <c r="CK62" i="18"/>
  <c r="DQ62" i="18"/>
  <c r="CC62" i="18"/>
  <c r="DK62" i="18"/>
  <c r="CM62" i="18"/>
  <c r="CP48" i="18"/>
  <c r="DM48" i="18"/>
  <c r="DT48" i="18"/>
  <c r="EA48" i="18"/>
  <c r="AY48" i="18"/>
  <c r="BV48" i="18"/>
  <c r="CS48" i="18"/>
  <c r="EF48" i="18"/>
  <c r="BD48" i="18"/>
  <c r="BS48" i="18"/>
  <c r="BD31" i="18"/>
  <c r="BL31" i="18"/>
  <c r="BT31" i="18"/>
  <c r="CB31" i="18"/>
  <c r="CJ31" i="18"/>
  <c r="CR31" i="18"/>
  <c r="CZ31" i="18"/>
  <c r="DX31" i="18"/>
  <c r="EF31" i="18"/>
  <c r="EN31" i="18"/>
  <c r="BE31" i="18"/>
  <c r="BM31" i="18"/>
  <c r="BU31" i="18"/>
  <c r="CC31" i="18"/>
  <c r="CK31" i="18"/>
  <c r="CS31" i="18"/>
  <c r="DA31" i="18"/>
  <c r="DQ31" i="18"/>
  <c r="DY31" i="18"/>
  <c r="EG31" i="18"/>
  <c r="EO31" i="18"/>
  <c r="BF31" i="18"/>
  <c r="BN31" i="18"/>
  <c r="BV31" i="18"/>
  <c r="CD31" i="18"/>
  <c r="CL31" i="18"/>
  <c r="CT31" i="18"/>
  <c r="DR31" i="18"/>
  <c r="AY31" i="18"/>
  <c r="BG31" i="18"/>
  <c r="BO31" i="18"/>
  <c r="CE31" i="18"/>
  <c r="CM31" i="18"/>
  <c r="CU31" i="18"/>
  <c r="DK31" i="18"/>
  <c r="DS31" i="18"/>
  <c r="EA31" i="18"/>
  <c r="AZ31" i="18"/>
  <c r="BH31" i="18"/>
  <c r="BP31" i="18"/>
  <c r="CF31" i="18"/>
  <c r="CN31" i="18"/>
  <c r="DL31" i="18"/>
  <c r="DT31" i="18"/>
  <c r="EB31" i="18"/>
  <c r="ER31" i="18"/>
  <c r="BC31" i="18"/>
  <c r="BZ31" i="18"/>
  <c r="DN31" i="18"/>
  <c r="BI31" i="18"/>
  <c r="CA31" i="18"/>
  <c r="CX31" i="18"/>
  <c r="EH31" i="18"/>
  <c r="FI31" i="18"/>
  <c r="BJ31" i="18"/>
  <c r="CG31" i="18"/>
  <c r="CY31" i="18"/>
  <c r="DU31" i="18"/>
  <c r="EK31" i="18"/>
  <c r="BK31" i="18"/>
  <c r="CH31" i="18"/>
  <c r="DV31" i="18"/>
  <c r="EL31" i="18"/>
  <c r="FN31" i="18"/>
  <c r="BQ31" i="18"/>
  <c r="CI31" i="18"/>
  <c r="DF31" i="18"/>
  <c r="EM31" i="18"/>
  <c r="FO31" i="18"/>
  <c r="BR31" i="18"/>
  <c r="CO31" i="18"/>
  <c r="DG31" i="18"/>
  <c r="DZ31" i="18"/>
  <c r="EP31" i="18"/>
  <c r="BA31" i="18"/>
  <c r="BS31" i="18"/>
  <c r="CP31" i="18"/>
  <c r="EC31" i="18"/>
  <c r="CQ31" i="18"/>
  <c r="DM31" i="18"/>
  <c r="AZ39" i="18"/>
  <c r="BH39" i="18"/>
  <c r="BP39" i="18"/>
  <c r="CF39" i="18"/>
  <c r="CN39" i="18"/>
  <c r="DL39" i="18"/>
  <c r="DT39" i="18"/>
  <c r="EB39" i="18"/>
  <c r="ER39" i="18"/>
  <c r="BA39" i="18"/>
  <c r="BI39" i="18"/>
  <c r="BQ39" i="18"/>
  <c r="CG39" i="18"/>
  <c r="CO39" i="18"/>
  <c r="DM39" i="18"/>
  <c r="DU39" i="18"/>
  <c r="EC39" i="18"/>
  <c r="EK39" i="18"/>
  <c r="BJ39" i="18"/>
  <c r="BR39" i="18"/>
  <c r="BZ39" i="18"/>
  <c r="CH39" i="18"/>
  <c r="CP39" i="18"/>
  <c r="CX39" i="18"/>
  <c r="DF39" i="18"/>
  <c r="DN39" i="18"/>
  <c r="DV39" i="18"/>
  <c r="EL39" i="18"/>
  <c r="FN39" i="18"/>
  <c r="BC39" i="18"/>
  <c r="BK39" i="18"/>
  <c r="BS39" i="18"/>
  <c r="CA39" i="18"/>
  <c r="CI39" i="18"/>
  <c r="CQ39" i="18"/>
  <c r="CY39" i="18"/>
  <c r="DG39" i="18"/>
  <c r="EM39" i="18"/>
  <c r="FO39" i="18"/>
  <c r="BD39" i="18"/>
  <c r="BL39" i="18"/>
  <c r="BT39" i="18"/>
  <c r="CB39" i="18"/>
  <c r="CJ39" i="18"/>
  <c r="CR39" i="18"/>
  <c r="CZ39" i="18"/>
  <c r="DX39" i="18"/>
  <c r="EF39" i="18"/>
  <c r="EN39" i="18"/>
  <c r="BE39" i="18"/>
  <c r="BM39" i="18"/>
  <c r="BU39" i="18"/>
  <c r="CC39" i="18"/>
  <c r="CK39" i="18"/>
  <c r="CS39" i="18"/>
  <c r="DA39" i="18"/>
  <c r="DQ39" i="18"/>
  <c r="DY39" i="18"/>
  <c r="EG39" i="18"/>
  <c r="EO39" i="18"/>
  <c r="BF39" i="18"/>
  <c r="BN39" i="18"/>
  <c r="BV39" i="18"/>
  <c r="CD39" i="18"/>
  <c r="CL39" i="18"/>
  <c r="CT39" i="18"/>
  <c r="DR39" i="18"/>
  <c r="DZ39" i="18"/>
  <c r="EH39" i="18"/>
  <c r="EP39" i="18"/>
  <c r="FI39" i="18"/>
  <c r="BG39" i="18"/>
  <c r="DK39" i="18"/>
  <c r="BO39" i="18"/>
  <c r="DS39" i="18"/>
  <c r="EA39" i="18"/>
  <c r="CE39" i="18"/>
  <c r="CM39" i="18"/>
  <c r="CU39" i="18"/>
  <c r="AY39" i="18"/>
  <c r="AY17" i="18"/>
  <c r="BG17" i="18"/>
  <c r="BO17" i="18"/>
  <c r="CE17" i="18"/>
  <c r="CM17" i="18"/>
  <c r="CU17" i="18"/>
  <c r="DK17" i="18"/>
  <c r="DS17" i="18"/>
  <c r="EA17" i="18"/>
  <c r="AZ17" i="18"/>
  <c r="BH17" i="18"/>
  <c r="BP17" i="18"/>
  <c r="CF17" i="18"/>
  <c r="CN17" i="18"/>
  <c r="DT17" i="18"/>
  <c r="EB17" i="18"/>
  <c r="ER17" i="18"/>
  <c r="BA17" i="18"/>
  <c r="BI17" i="18"/>
  <c r="BQ17" i="18"/>
  <c r="CG17" i="18"/>
  <c r="CO17" i="18"/>
  <c r="DM17" i="18"/>
  <c r="DU17" i="18"/>
  <c r="EC17" i="18"/>
  <c r="EK17" i="18"/>
  <c r="BJ17" i="18"/>
  <c r="BR17" i="18"/>
  <c r="BZ17" i="18"/>
  <c r="CH17" i="18"/>
  <c r="CP17" i="18"/>
  <c r="CX17" i="18"/>
  <c r="DF17" i="18"/>
  <c r="DN17" i="18"/>
  <c r="DV17" i="18"/>
  <c r="EL17" i="18"/>
  <c r="FN17" i="18"/>
  <c r="BC17" i="18"/>
  <c r="BK17" i="18"/>
  <c r="BS17" i="18"/>
  <c r="CA17" i="18"/>
  <c r="CI17" i="18"/>
  <c r="CQ17" i="18"/>
  <c r="CY17" i="18"/>
  <c r="DG17" i="18"/>
  <c r="EM17" i="18"/>
  <c r="FO17" i="18"/>
  <c r="BD17" i="18"/>
  <c r="BL17" i="18"/>
  <c r="BT17" i="18"/>
  <c r="CB17" i="18"/>
  <c r="CJ17" i="18"/>
  <c r="CR17" i="18"/>
  <c r="CZ17" i="18"/>
  <c r="DX17" i="18"/>
  <c r="EF17" i="18"/>
  <c r="EN17" i="18"/>
  <c r="BE17" i="18"/>
  <c r="BM17" i="18"/>
  <c r="BU17" i="18"/>
  <c r="CC17" i="18"/>
  <c r="CK17" i="18"/>
  <c r="CS17" i="18"/>
  <c r="DA17" i="18"/>
  <c r="DQ17" i="18"/>
  <c r="DY17" i="18"/>
  <c r="EG17" i="18"/>
  <c r="EO17" i="18"/>
  <c r="CT17" i="18"/>
  <c r="BF17" i="18"/>
  <c r="DR17" i="18"/>
  <c r="BN17" i="18"/>
  <c r="DZ17" i="18"/>
  <c r="BV17" i="18"/>
  <c r="EH17" i="18"/>
  <c r="CD17" i="18"/>
  <c r="EP17" i="18"/>
  <c r="FI17" i="18"/>
  <c r="CL17" i="18"/>
  <c r="BF10" i="18"/>
  <c r="BN10" i="18"/>
  <c r="BV10" i="18"/>
  <c r="CD10" i="18"/>
  <c r="CL10" i="18"/>
  <c r="CT10" i="18"/>
  <c r="DR10" i="18"/>
  <c r="DZ10" i="18"/>
  <c r="EH10" i="18"/>
  <c r="EP10" i="18"/>
  <c r="FI10" i="18"/>
  <c r="AY10" i="18"/>
  <c r="BG10" i="18"/>
  <c r="BO10" i="18"/>
  <c r="CE10" i="18"/>
  <c r="CM10" i="18"/>
  <c r="CU10" i="18"/>
  <c r="DK10" i="18"/>
  <c r="DS10" i="18"/>
  <c r="EA10" i="18"/>
  <c r="AZ10" i="18"/>
  <c r="BH10" i="18"/>
  <c r="BP10" i="18"/>
  <c r="CF10" i="18"/>
  <c r="CN10" i="18"/>
  <c r="DT10" i="18"/>
  <c r="EB10" i="18"/>
  <c r="ER10" i="18"/>
  <c r="BD10" i="18"/>
  <c r="BR10" i="18"/>
  <c r="CC10" i="18"/>
  <c r="CQ10" i="18"/>
  <c r="EC10" i="18"/>
  <c r="EN10" i="18"/>
  <c r="FN10" i="18"/>
  <c r="BE10" i="18"/>
  <c r="BS10" i="18"/>
  <c r="CG10" i="18"/>
  <c r="CR10" i="18"/>
  <c r="DF10" i="18"/>
  <c r="EO10" i="18"/>
  <c r="FO10" i="18"/>
  <c r="BI10" i="18"/>
  <c r="BT10" i="18"/>
  <c r="CH10" i="18"/>
  <c r="CS10" i="18"/>
  <c r="DG10" i="18"/>
  <c r="DQ10" i="18"/>
  <c r="BJ10" i="18"/>
  <c r="BU10" i="18"/>
  <c r="CI10" i="18"/>
  <c r="DU10" i="18"/>
  <c r="EF10" i="18"/>
  <c r="BK10" i="18"/>
  <c r="CJ10" i="18"/>
  <c r="CX10" i="18"/>
  <c r="DV10" i="18"/>
  <c r="EG10" i="18"/>
  <c r="BA10" i="18"/>
  <c r="BL10" i="18"/>
  <c r="BZ10" i="18"/>
  <c r="CK10" i="18"/>
  <c r="CY10" i="18"/>
  <c r="EK10" i="18"/>
  <c r="BM10" i="18"/>
  <c r="CA10" i="18"/>
  <c r="CO10" i="18"/>
  <c r="CZ10" i="18"/>
  <c r="DM10" i="18"/>
  <c r="DX10" i="18"/>
  <c r="EL10" i="18"/>
  <c r="DY10" i="18"/>
  <c r="BC10" i="18"/>
  <c r="EM10" i="18"/>
  <c r="BQ10" i="18"/>
  <c r="CB10" i="18"/>
  <c r="CP10" i="18"/>
  <c r="DA10" i="18"/>
  <c r="DN10" i="18"/>
  <c r="CB7" i="18"/>
  <c r="CY7" i="18"/>
  <c r="EL7" i="18"/>
  <c r="BR7" i="18"/>
  <c r="BQ7" i="18"/>
  <c r="CF7" i="18"/>
  <c r="CM7" i="18"/>
  <c r="DZ7" i="18"/>
  <c r="EO7" i="18"/>
  <c r="BU7" i="18"/>
  <c r="FK9" i="18"/>
  <c r="FD9" i="18"/>
  <c r="FE9" i="18"/>
  <c r="FF9" i="18"/>
  <c r="AW9" i="18"/>
  <c r="FE48" i="18"/>
  <c r="FF48" i="18"/>
  <c r="AW48" i="18"/>
  <c r="FG48" i="18"/>
  <c r="FK48" i="18"/>
  <c r="FD48" i="18"/>
  <c r="FM48" i="18"/>
  <c r="DB14" i="18"/>
  <c r="DC14" i="18"/>
  <c r="DD14" i="18"/>
  <c r="DE14" i="18"/>
  <c r="FH21" i="18"/>
  <c r="AY52" i="18"/>
  <c r="BG52" i="18"/>
  <c r="BO52" i="18"/>
  <c r="CE52" i="18"/>
  <c r="CM52" i="18"/>
  <c r="CU52" i="18"/>
  <c r="DK52" i="18"/>
  <c r="DS52" i="18"/>
  <c r="EA52" i="18"/>
  <c r="AZ52" i="18"/>
  <c r="BH52" i="18"/>
  <c r="BP52" i="18"/>
  <c r="CF52" i="18"/>
  <c r="CN52" i="18"/>
  <c r="DL52" i="18"/>
  <c r="DT52" i="18"/>
  <c r="EB52" i="18"/>
  <c r="ER52" i="18"/>
  <c r="BA52" i="18"/>
  <c r="BI52" i="18"/>
  <c r="BQ52" i="18"/>
  <c r="CG52" i="18"/>
  <c r="CO52" i="18"/>
  <c r="DM52" i="18"/>
  <c r="DU52" i="18"/>
  <c r="EC52" i="18"/>
  <c r="EK52" i="18"/>
  <c r="BJ52" i="18"/>
  <c r="BR52" i="18"/>
  <c r="BZ52" i="18"/>
  <c r="CH52" i="18"/>
  <c r="CP52" i="18"/>
  <c r="CX52" i="18"/>
  <c r="DF52" i="18"/>
  <c r="DN52" i="18"/>
  <c r="DV52" i="18"/>
  <c r="EL52" i="18"/>
  <c r="BC52" i="18"/>
  <c r="BK52" i="18"/>
  <c r="BS52" i="18"/>
  <c r="CA52" i="18"/>
  <c r="CI52" i="18"/>
  <c r="CQ52" i="18"/>
  <c r="CY52" i="18"/>
  <c r="DG52" i="18"/>
  <c r="EM52" i="18"/>
  <c r="FN52" i="18"/>
  <c r="BD52" i="18"/>
  <c r="BL52" i="18"/>
  <c r="BT52" i="18"/>
  <c r="BE52" i="18"/>
  <c r="BM52" i="18"/>
  <c r="BU52" i="18"/>
  <c r="CJ52" i="18"/>
  <c r="DY52" i="18"/>
  <c r="CK52" i="18"/>
  <c r="DZ52" i="18"/>
  <c r="BF52" i="18"/>
  <c r="CL52" i="18"/>
  <c r="EF52" i="18"/>
  <c r="FI52" i="18"/>
  <c r="BN52" i="18"/>
  <c r="CR52" i="18"/>
  <c r="EG52" i="18"/>
  <c r="FO52" i="18"/>
  <c r="BV52" i="18"/>
  <c r="CS52" i="18"/>
  <c r="EH52" i="18"/>
  <c r="CC52" i="18"/>
  <c r="CZ52" i="18"/>
  <c r="DR52" i="18"/>
  <c r="EO52" i="18"/>
  <c r="DA52" i="18"/>
  <c r="CD52" i="18"/>
  <c r="DQ52" i="18"/>
  <c r="DX52" i="18"/>
  <c r="EN52" i="18"/>
  <c r="CB52" i="18"/>
  <c r="EP52" i="18"/>
  <c r="CT52" i="18"/>
  <c r="BC57" i="18"/>
  <c r="BK57" i="18"/>
  <c r="BS57" i="18"/>
  <c r="CA57" i="18"/>
  <c r="CI57" i="18"/>
  <c r="CQ57" i="18"/>
  <c r="CY57" i="18"/>
  <c r="DG57" i="18"/>
  <c r="EM57" i="18"/>
  <c r="FN57" i="18"/>
  <c r="BD57" i="18"/>
  <c r="BL57" i="18"/>
  <c r="BT57" i="18"/>
  <c r="CB57" i="18"/>
  <c r="CJ57" i="18"/>
  <c r="CR57" i="18"/>
  <c r="CZ57" i="18"/>
  <c r="DX57" i="18"/>
  <c r="EF57" i="18"/>
  <c r="EN57" i="18"/>
  <c r="FO57" i="18"/>
  <c r="BE57" i="18"/>
  <c r="BM57" i="18"/>
  <c r="BU57" i="18"/>
  <c r="CC57" i="18"/>
  <c r="CK57" i="18"/>
  <c r="CS57" i="18"/>
  <c r="DA57" i="18"/>
  <c r="DQ57" i="18"/>
  <c r="DY57" i="18"/>
  <c r="EG57" i="18"/>
  <c r="EO57" i="18"/>
  <c r="BF57" i="18"/>
  <c r="BN57" i="18"/>
  <c r="BV57" i="18"/>
  <c r="CD57" i="18"/>
  <c r="CL57" i="18"/>
  <c r="CT57" i="18"/>
  <c r="DR57" i="18"/>
  <c r="DZ57" i="18"/>
  <c r="EH57" i="18"/>
  <c r="EP57" i="18"/>
  <c r="FI57" i="18"/>
  <c r="AY57" i="18"/>
  <c r="BG57" i="18"/>
  <c r="BO57" i="18"/>
  <c r="CE57" i="18"/>
  <c r="CM57" i="18"/>
  <c r="CU57" i="18"/>
  <c r="DK57" i="18"/>
  <c r="DS57" i="18"/>
  <c r="EA57" i="18"/>
  <c r="BA57" i="18"/>
  <c r="BI57" i="18"/>
  <c r="BQ57" i="18"/>
  <c r="CG57" i="18"/>
  <c r="CO57" i="18"/>
  <c r="DM57" i="18"/>
  <c r="DU57" i="18"/>
  <c r="EC57" i="18"/>
  <c r="EK57" i="18"/>
  <c r="BJ57" i="18"/>
  <c r="CP57" i="18"/>
  <c r="DT57" i="18"/>
  <c r="CH57" i="18"/>
  <c r="BP57" i="18"/>
  <c r="DV57" i="18"/>
  <c r="DL57" i="18"/>
  <c r="BH57" i="18"/>
  <c r="BR57" i="18"/>
  <c r="CX57" i="18"/>
  <c r="EB57" i="18"/>
  <c r="AZ57" i="18"/>
  <c r="EL57" i="18"/>
  <c r="ER57" i="18"/>
  <c r="CN57" i="18"/>
  <c r="BZ57" i="18"/>
  <c r="DF57" i="18"/>
  <c r="CF57" i="18"/>
  <c r="DN57" i="18"/>
  <c r="EI23" i="18"/>
  <c r="EJ23" i="18"/>
  <c r="EQ17" i="18"/>
  <c r="EX17" i="18" s="1"/>
  <c r="FJ17" i="18"/>
  <c r="CW17" i="18"/>
  <c r="AX17" i="18"/>
  <c r="DE41" i="18"/>
  <c r="DB41" i="18"/>
  <c r="DC41" i="18"/>
  <c r="DD41" i="18"/>
  <c r="EI47" i="18"/>
  <c r="EJ47" i="18"/>
  <c r="FH22" i="18"/>
  <c r="BW36" i="18"/>
  <c r="CV30" i="18"/>
  <c r="DH45" i="18"/>
  <c r="DI45" i="18"/>
  <c r="FH41" i="18"/>
  <c r="EQ35" i="18"/>
  <c r="EU35" i="18" s="1"/>
  <c r="FJ35" i="18"/>
  <c r="CW35" i="18"/>
  <c r="AX35" i="18"/>
  <c r="BX8" i="18"/>
  <c r="BY8" i="18"/>
  <c r="DP8" i="18"/>
  <c r="DC53" i="18"/>
  <c r="DD53" i="18"/>
  <c r="DE53" i="18"/>
  <c r="DB53" i="18"/>
  <c r="BX62" i="18"/>
  <c r="BY62" i="18"/>
  <c r="DO62" i="18"/>
  <c r="DP62" i="18"/>
  <c r="BX54" i="18"/>
  <c r="BY54" i="18"/>
  <c r="DP54" i="18"/>
  <c r="DO54" i="18"/>
  <c r="DP55" i="18"/>
  <c r="BX55" i="18"/>
  <c r="BY55" i="18"/>
  <c r="DO55" i="18"/>
  <c r="FH43" i="18"/>
  <c r="CW63" i="18"/>
  <c r="AX63" i="18"/>
  <c r="FJ63" i="18"/>
  <c r="EQ63" i="18"/>
  <c r="ES63" i="18" s="1"/>
  <c r="DC11" i="18"/>
  <c r="DD11" i="18"/>
  <c r="DE11" i="18"/>
  <c r="DB11" i="18"/>
  <c r="CV54" i="18"/>
  <c r="BB41" i="18"/>
  <c r="ED41" i="18"/>
  <c r="EE41" i="18"/>
  <c r="BW62" i="18"/>
  <c r="DH51" i="18"/>
  <c r="DI51" i="18"/>
  <c r="BB12" i="18"/>
  <c r="ED12" i="18"/>
  <c r="EE12" i="18"/>
  <c r="BB60" i="18"/>
  <c r="ED60" i="18"/>
  <c r="EE60" i="18"/>
  <c r="CV39" i="18"/>
  <c r="DB25" i="18"/>
  <c r="DC25" i="18"/>
  <c r="DD25" i="18"/>
  <c r="DE25" i="18"/>
  <c r="BW52" i="18"/>
  <c r="DI22" i="18"/>
  <c r="DH22" i="18"/>
  <c r="BX39" i="18"/>
  <c r="BY39" i="18"/>
  <c r="DO39" i="18"/>
  <c r="DP39" i="18"/>
  <c r="DB10" i="18"/>
  <c r="DC10" i="18"/>
  <c r="DD10" i="18"/>
  <c r="DE10" i="18"/>
  <c r="DB55" i="18"/>
  <c r="DC55" i="18"/>
  <c r="DD55" i="18"/>
  <c r="DE55" i="18"/>
  <c r="BB21" i="18"/>
  <c r="ED21" i="18"/>
  <c r="EE21" i="18"/>
  <c r="DD63" i="18"/>
  <c r="DE63" i="18"/>
  <c r="DB63" i="18"/>
  <c r="DC63" i="18"/>
  <c r="DB56" i="18"/>
  <c r="DC56" i="18"/>
  <c r="DD56" i="18"/>
  <c r="DE56" i="18"/>
  <c r="BA41" i="18"/>
  <c r="BI41" i="18"/>
  <c r="BQ41" i="18"/>
  <c r="CG41" i="18"/>
  <c r="CO41" i="18"/>
  <c r="DM41" i="18"/>
  <c r="DU41" i="18"/>
  <c r="EC41" i="18"/>
  <c r="EK41" i="18"/>
  <c r="BJ41" i="18"/>
  <c r="BR41" i="18"/>
  <c r="BZ41" i="18"/>
  <c r="CH41" i="18"/>
  <c r="CP41" i="18"/>
  <c r="CX41" i="18"/>
  <c r="DF41" i="18"/>
  <c r="DN41" i="18"/>
  <c r="DV41" i="18"/>
  <c r="EL41" i="18"/>
  <c r="BC41" i="18"/>
  <c r="BK41" i="18"/>
  <c r="BS41" i="18"/>
  <c r="CA41" i="18"/>
  <c r="CI41" i="18"/>
  <c r="CQ41" i="18"/>
  <c r="CY41" i="18"/>
  <c r="DG41" i="18"/>
  <c r="EM41" i="18"/>
  <c r="BD41" i="18"/>
  <c r="BL41" i="18"/>
  <c r="BT41" i="18"/>
  <c r="CB41" i="18"/>
  <c r="CJ41" i="18"/>
  <c r="CR41" i="18"/>
  <c r="CZ41" i="18"/>
  <c r="DX41" i="18"/>
  <c r="EF41" i="18"/>
  <c r="EN41" i="18"/>
  <c r="FN41" i="18"/>
  <c r="BE41" i="18"/>
  <c r="BM41" i="18"/>
  <c r="BU41" i="18"/>
  <c r="CC41" i="18"/>
  <c r="CK41" i="18"/>
  <c r="CS41" i="18"/>
  <c r="DA41" i="18"/>
  <c r="DQ41" i="18"/>
  <c r="DY41" i="18"/>
  <c r="EG41" i="18"/>
  <c r="EO41" i="18"/>
  <c r="FO41" i="18"/>
  <c r="BF41" i="18"/>
  <c r="BN41" i="18"/>
  <c r="BV41" i="18"/>
  <c r="CD41" i="18"/>
  <c r="CL41" i="18"/>
  <c r="CT41" i="18"/>
  <c r="DR41" i="18"/>
  <c r="DZ41" i="18"/>
  <c r="EH41" i="18"/>
  <c r="EP41" i="18"/>
  <c r="AY41" i="18"/>
  <c r="BG41" i="18"/>
  <c r="BO41" i="18"/>
  <c r="CE41" i="18"/>
  <c r="CM41" i="18"/>
  <c r="CU41" i="18"/>
  <c r="DK41" i="18"/>
  <c r="DS41" i="18"/>
  <c r="EA41" i="18"/>
  <c r="EB41" i="18"/>
  <c r="CF41" i="18"/>
  <c r="CN41" i="18"/>
  <c r="ER41" i="18"/>
  <c r="FI41" i="18"/>
  <c r="AZ41" i="18"/>
  <c r="BH41" i="18"/>
  <c r="DL41" i="18"/>
  <c r="BP41" i="18"/>
  <c r="DT41" i="18"/>
  <c r="CB33" i="18"/>
  <c r="CQ33" i="18"/>
  <c r="DV33" i="18"/>
  <c r="BJ33" i="18"/>
  <c r="BI33" i="18"/>
  <c r="BP33" i="18"/>
  <c r="CE33" i="18"/>
  <c r="DR33" i="18"/>
  <c r="EG33" i="18"/>
  <c r="BM33" i="18"/>
  <c r="BA19" i="18"/>
  <c r="BI19" i="18"/>
  <c r="BQ19" i="18"/>
  <c r="CG19" i="18"/>
  <c r="CO19" i="18"/>
  <c r="DM19" i="18"/>
  <c r="DU19" i="18"/>
  <c r="EC19" i="18"/>
  <c r="EK19" i="18"/>
  <c r="BJ19" i="18"/>
  <c r="BR19" i="18"/>
  <c r="BZ19" i="18"/>
  <c r="CH19" i="18"/>
  <c r="CP19" i="18"/>
  <c r="CX19" i="18"/>
  <c r="DF19" i="18"/>
  <c r="DN19" i="18"/>
  <c r="DV19" i="18"/>
  <c r="EL19" i="18"/>
  <c r="FN19" i="18"/>
  <c r="BD19" i="18"/>
  <c r="BL19" i="18"/>
  <c r="BT19" i="18"/>
  <c r="CB19" i="18"/>
  <c r="CJ19" i="18"/>
  <c r="CR19" i="18"/>
  <c r="CZ19" i="18"/>
  <c r="DX19" i="18"/>
  <c r="EF19" i="18"/>
  <c r="EN19" i="18"/>
  <c r="BE19" i="18"/>
  <c r="BM19" i="18"/>
  <c r="BU19" i="18"/>
  <c r="CC19" i="18"/>
  <c r="CK19" i="18"/>
  <c r="CS19" i="18"/>
  <c r="DA19" i="18"/>
  <c r="DQ19" i="18"/>
  <c r="DY19" i="18"/>
  <c r="EG19" i="18"/>
  <c r="EO19" i="18"/>
  <c r="BF19" i="18"/>
  <c r="BN19" i="18"/>
  <c r="BV19" i="18"/>
  <c r="CD19" i="18"/>
  <c r="CL19" i="18"/>
  <c r="CT19" i="18"/>
  <c r="DR19" i="18"/>
  <c r="DZ19" i="18"/>
  <c r="EH19" i="18"/>
  <c r="EP19" i="18"/>
  <c r="FI19" i="18"/>
  <c r="AY19" i="18"/>
  <c r="BG19" i="18"/>
  <c r="BO19" i="18"/>
  <c r="CE19" i="18"/>
  <c r="CM19" i="18"/>
  <c r="CU19" i="18"/>
  <c r="DK19" i="18"/>
  <c r="DS19" i="18"/>
  <c r="EA19" i="18"/>
  <c r="BC19" i="18"/>
  <c r="CI19" i="18"/>
  <c r="DL19" i="18"/>
  <c r="ER19" i="18"/>
  <c r="BH19" i="18"/>
  <c r="CN19" i="18"/>
  <c r="BK19" i="18"/>
  <c r="CQ19" i="18"/>
  <c r="DT19" i="18"/>
  <c r="BP19" i="18"/>
  <c r="FO19" i="18"/>
  <c r="BS19" i="18"/>
  <c r="CY19" i="18"/>
  <c r="EB19" i="18"/>
  <c r="CA19" i="18"/>
  <c r="DG19" i="18"/>
  <c r="EM19" i="18"/>
  <c r="AZ19" i="18"/>
  <c r="CF19" i="18"/>
  <c r="EL48" i="18"/>
  <c r="CO48" i="18"/>
  <c r="DL48" i="18"/>
  <c r="BN48" i="18"/>
  <c r="AZ12" i="18"/>
  <c r="BH12" i="18"/>
  <c r="BP12" i="18"/>
  <c r="CF12" i="18"/>
  <c r="CN12" i="18"/>
  <c r="DT12" i="18"/>
  <c r="EB12" i="18"/>
  <c r="ER12" i="18"/>
  <c r="BA12" i="18"/>
  <c r="BI12" i="18"/>
  <c r="BQ12" i="18"/>
  <c r="CG12" i="18"/>
  <c r="CO12" i="18"/>
  <c r="DM12" i="18"/>
  <c r="DU12" i="18"/>
  <c r="EC12" i="18"/>
  <c r="EK12" i="18"/>
  <c r="BJ12" i="18"/>
  <c r="BR12" i="18"/>
  <c r="BZ12" i="18"/>
  <c r="CH12" i="18"/>
  <c r="CP12" i="18"/>
  <c r="BL12" i="18"/>
  <c r="CK12" i="18"/>
  <c r="CX12" i="18"/>
  <c r="DR12" i="18"/>
  <c r="EN12" i="18"/>
  <c r="AY12" i="18"/>
  <c r="BM12" i="18"/>
  <c r="CA12" i="18"/>
  <c r="CL12" i="18"/>
  <c r="CY12" i="18"/>
  <c r="DS12" i="18"/>
  <c r="EO12" i="18"/>
  <c r="FI12" i="18"/>
  <c r="BC12" i="18"/>
  <c r="BN12" i="18"/>
  <c r="CB12" i="18"/>
  <c r="CM12" i="18"/>
  <c r="CZ12" i="18"/>
  <c r="DV12" i="18"/>
  <c r="EF12" i="18"/>
  <c r="EP12" i="18"/>
  <c r="BD12" i="18"/>
  <c r="BO12" i="18"/>
  <c r="CC12" i="18"/>
  <c r="CQ12" i="18"/>
  <c r="DA12" i="18"/>
  <c r="DK12" i="18"/>
  <c r="EG12" i="18"/>
  <c r="FN12" i="18"/>
  <c r="BE12" i="18"/>
  <c r="BS12" i="18"/>
  <c r="CD12" i="18"/>
  <c r="CR12" i="18"/>
  <c r="DN12" i="18"/>
  <c r="DX12" i="18"/>
  <c r="EH12" i="18"/>
  <c r="FO12" i="18"/>
  <c r="BF12" i="18"/>
  <c r="BT12" i="18"/>
  <c r="CE12" i="18"/>
  <c r="CS12" i="18"/>
  <c r="DY12" i="18"/>
  <c r="BG12" i="18"/>
  <c r="BU12" i="18"/>
  <c r="CI12" i="18"/>
  <c r="CT12" i="18"/>
  <c r="DF12" i="18"/>
  <c r="DZ12" i="18"/>
  <c r="EL12" i="18"/>
  <c r="CU12" i="18"/>
  <c r="DG12" i="18"/>
  <c r="DQ12" i="18"/>
  <c r="EA12" i="18"/>
  <c r="BK12" i="18"/>
  <c r="EM12" i="18"/>
  <c r="BV12" i="18"/>
  <c r="CJ12" i="18"/>
  <c r="BC49" i="18"/>
  <c r="BK49" i="18"/>
  <c r="BS49" i="18"/>
  <c r="CA49" i="18"/>
  <c r="CI49" i="18"/>
  <c r="CQ49" i="18"/>
  <c r="CY49" i="18"/>
  <c r="DG49" i="18"/>
  <c r="EM49" i="18"/>
  <c r="BD49" i="18"/>
  <c r="BL49" i="18"/>
  <c r="BT49" i="18"/>
  <c r="CB49" i="18"/>
  <c r="CJ49" i="18"/>
  <c r="CR49" i="18"/>
  <c r="CZ49" i="18"/>
  <c r="DX49" i="18"/>
  <c r="EF49" i="18"/>
  <c r="EN49" i="18"/>
  <c r="FN49" i="18"/>
  <c r="BE49" i="18"/>
  <c r="BM49" i="18"/>
  <c r="BU49" i="18"/>
  <c r="CC49" i="18"/>
  <c r="CK49" i="18"/>
  <c r="CS49" i="18"/>
  <c r="DA49" i="18"/>
  <c r="DQ49" i="18"/>
  <c r="DY49" i="18"/>
  <c r="EG49" i="18"/>
  <c r="EO49" i="18"/>
  <c r="FO49" i="18"/>
  <c r="BF49" i="18"/>
  <c r="BN49" i="18"/>
  <c r="BV49" i="18"/>
  <c r="CD49" i="18"/>
  <c r="CL49" i="18"/>
  <c r="CT49" i="18"/>
  <c r="DR49" i="18"/>
  <c r="DZ49" i="18"/>
  <c r="EH49" i="18"/>
  <c r="EP49" i="18"/>
  <c r="AY49" i="18"/>
  <c r="BG49" i="18"/>
  <c r="BO49" i="18"/>
  <c r="CE49" i="18"/>
  <c r="CM49" i="18"/>
  <c r="CU49" i="18"/>
  <c r="DK49" i="18"/>
  <c r="DS49" i="18"/>
  <c r="EA49" i="18"/>
  <c r="AZ49" i="18"/>
  <c r="BH49" i="18"/>
  <c r="BP49" i="18"/>
  <c r="CF49" i="18"/>
  <c r="CN49" i="18"/>
  <c r="DL49" i="18"/>
  <c r="DT49" i="18"/>
  <c r="EB49" i="18"/>
  <c r="ER49" i="18"/>
  <c r="FI49" i="18"/>
  <c r="BA49" i="18"/>
  <c r="BI49" i="18"/>
  <c r="BQ49" i="18"/>
  <c r="CG49" i="18"/>
  <c r="CO49" i="18"/>
  <c r="DM49" i="18"/>
  <c r="DU49" i="18"/>
  <c r="EC49" i="18"/>
  <c r="EK49" i="18"/>
  <c r="CH49" i="18"/>
  <c r="EL49" i="18"/>
  <c r="CP49" i="18"/>
  <c r="CX49" i="18"/>
  <c r="DF49" i="18"/>
  <c r="BR49" i="18"/>
  <c r="DV49" i="18"/>
  <c r="DN49" i="18"/>
  <c r="BZ49" i="18"/>
  <c r="BJ49" i="18"/>
  <c r="AZ63" i="18"/>
  <c r="BH63" i="18"/>
  <c r="BP63" i="18"/>
  <c r="CF63" i="18"/>
  <c r="CN63" i="18"/>
  <c r="DL63" i="18"/>
  <c r="DT63" i="18"/>
  <c r="EB63" i="18"/>
  <c r="ER63" i="18"/>
  <c r="BA63" i="18"/>
  <c r="BI63" i="18"/>
  <c r="BQ63" i="18"/>
  <c r="CG63" i="18"/>
  <c r="CO63" i="18"/>
  <c r="DM63" i="18"/>
  <c r="DU63" i="18"/>
  <c r="EC63" i="18"/>
  <c r="EK63" i="18"/>
  <c r="BJ63" i="18"/>
  <c r="BR63" i="18"/>
  <c r="BZ63" i="18"/>
  <c r="CH63" i="18"/>
  <c r="CP63" i="18"/>
  <c r="CX63" i="18"/>
  <c r="DF63" i="18"/>
  <c r="DN63" i="18"/>
  <c r="DV63" i="18"/>
  <c r="EL63" i="18"/>
  <c r="BC63" i="18"/>
  <c r="BK63" i="18"/>
  <c r="BS63" i="18"/>
  <c r="CA63" i="18"/>
  <c r="CI63" i="18"/>
  <c r="CQ63" i="18"/>
  <c r="CY63" i="18"/>
  <c r="DG63" i="18"/>
  <c r="EM63" i="18"/>
  <c r="FN63" i="18"/>
  <c r="BD63" i="18"/>
  <c r="BL63" i="18"/>
  <c r="BT63" i="18"/>
  <c r="CB63" i="18"/>
  <c r="CJ63" i="18"/>
  <c r="CR63" i="18"/>
  <c r="CZ63" i="18"/>
  <c r="DX63" i="18"/>
  <c r="BF63" i="18"/>
  <c r="BN63" i="18"/>
  <c r="BV63" i="18"/>
  <c r="CD63" i="18"/>
  <c r="CL63" i="18"/>
  <c r="CT63" i="18"/>
  <c r="DR63" i="18"/>
  <c r="DZ63" i="18"/>
  <c r="EH63" i="18"/>
  <c r="EP63" i="18"/>
  <c r="FI63" i="18"/>
  <c r="EF63" i="18"/>
  <c r="CU63" i="18"/>
  <c r="CC63" i="18"/>
  <c r="EG63" i="18"/>
  <c r="FO63" i="18"/>
  <c r="BO63" i="18"/>
  <c r="AY63" i="18"/>
  <c r="CE63" i="18"/>
  <c r="CS63" i="18"/>
  <c r="BU63" i="18"/>
  <c r="BE63" i="18"/>
  <c r="CK63" i="18"/>
  <c r="DK63" i="18"/>
  <c r="EN63" i="18"/>
  <c r="DS63" i="18"/>
  <c r="EA63" i="18"/>
  <c r="BG63" i="18"/>
  <c r="CM63" i="18"/>
  <c r="DQ63" i="18"/>
  <c r="EO63" i="18"/>
  <c r="BM63" i="18"/>
  <c r="DY63" i="18"/>
  <c r="DA63" i="18"/>
  <c r="BE32" i="18"/>
  <c r="BM32" i="18"/>
  <c r="BU32" i="18"/>
  <c r="CC32" i="18"/>
  <c r="CK32" i="18"/>
  <c r="BF32" i="18"/>
  <c r="BN32" i="18"/>
  <c r="BV32" i="18"/>
  <c r="CD32" i="18"/>
  <c r="CL32" i="18"/>
  <c r="CT32" i="18"/>
  <c r="DR32" i="18"/>
  <c r="DZ32" i="18"/>
  <c r="AZ32" i="18"/>
  <c r="BA32" i="18"/>
  <c r="BI32" i="18"/>
  <c r="BQ32" i="18"/>
  <c r="CG32" i="18"/>
  <c r="BD32" i="18"/>
  <c r="BR32" i="18"/>
  <c r="CE32" i="18"/>
  <c r="CP32" i="18"/>
  <c r="CY32" i="18"/>
  <c r="DY32" i="18"/>
  <c r="EH32" i="18"/>
  <c r="EP32" i="18"/>
  <c r="BG32" i="18"/>
  <c r="BS32" i="18"/>
  <c r="CF32" i="18"/>
  <c r="CQ32" i="18"/>
  <c r="CZ32" i="18"/>
  <c r="DQ32" i="18"/>
  <c r="EA32" i="18"/>
  <c r="FI32" i="18"/>
  <c r="BH32" i="18"/>
  <c r="BT32" i="18"/>
  <c r="CH32" i="18"/>
  <c r="CR32" i="18"/>
  <c r="DA32" i="18"/>
  <c r="DS32" i="18"/>
  <c r="EB32" i="18"/>
  <c r="ER32" i="18"/>
  <c r="BJ32" i="18"/>
  <c r="CI32" i="18"/>
  <c r="CS32" i="18"/>
  <c r="DK32" i="18"/>
  <c r="DT32" i="18"/>
  <c r="EC32" i="18"/>
  <c r="EK32" i="18"/>
  <c r="BK32" i="18"/>
  <c r="CJ32" i="18"/>
  <c r="CU32" i="18"/>
  <c r="DL32" i="18"/>
  <c r="DU32" i="18"/>
  <c r="EL32" i="18"/>
  <c r="AY32" i="18"/>
  <c r="BL32" i="18"/>
  <c r="BZ32" i="18"/>
  <c r="CM32" i="18"/>
  <c r="DM32" i="18"/>
  <c r="DV32" i="18"/>
  <c r="EM32" i="18"/>
  <c r="BO32" i="18"/>
  <c r="CA32" i="18"/>
  <c r="CN32" i="18"/>
  <c r="DF32" i="18"/>
  <c r="DN32" i="18"/>
  <c r="EF32" i="18"/>
  <c r="EN32" i="18"/>
  <c r="FN32" i="18"/>
  <c r="BC32" i="18"/>
  <c r="DX32" i="18"/>
  <c r="BP32" i="18"/>
  <c r="EG32" i="18"/>
  <c r="CB32" i="18"/>
  <c r="EO32" i="18"/>
  <c r="CO32" i="18"/>
  <c r="CX32" i="18"/>
  <c r="FO32" i="18"/>
  <c r="DG32" i="18"/>
  <c r="BE25" i="18"/>
  <c r="BM25" i="18"/>
  <c r="BU25" i="18"/>
  <c r="CC25" i="18"/>
  <c r="CK25" i="18"/>
  <c r="CS25" i="18"/>
  <c r="DA25" i="18"/>
  <c r="DQ25" i="18"/>
  <c r="DY25" i="18"/>
  <c r="EG25" i="18"/>
  <c r="EO25" i="18"/>
  <c r="BF25" i="18"/>
  <c r="BN25" i="18"/>
  <c r="BV25" i="18"/>
  <c r="CD25" i="18"/>
  <c r="CL25" i="18"/>
  <c r="CT25" i="18"/>
  <c r="DR25" i="18"/>
  <c r="DZ25" i="18"/>
  <c r="EH25" i="18"/>
  <c r="EP25" i="18"/>
  <c r="AY25" i="18"/>
  <c r="BG25" i="18"/>
  <c r="BO25" i="18"/>
  <c r="CE25" i="18"/>
  <c r="CM25" i="18"/>
  <c r="CU25" i="18"/>
  <c r="DK25" i="18"/>
  <c r="DS25" i="18"/>
  <c r="EA25" i="18"/>
  <c r="AZ25" i="18"/>
  <c r="BH25" i="18"/>
  <c r="BP25" i="18"/>
  <c r="CF25" i="18"/>
  <c r="CN25" i="18"/>
  <c r="DL25" i="18"/>
  <c r="DT25" i="18"/>
  <c r="EB25" i="18"/>
  <c r="BJ25" i="18"/>
  <c r="BR25" i="18"/>
  <c r="BZ25" i="18"/>
  <c r="CH25" i="18"/>
  <c r="CP25" i="18"/>
  <c r="CX25" i="18"/>
  <c r="DF25" i="18"/>
  <c r="DN25" i="18"/>
  <c r="DV25" i="18"/>
  <c r="BC25" i="18"/>
  <c r="BK25" i="18"/>
  <c r="CG25" i="18"/>
  <c r="CZ25" i="18"/>
  <c r="DU25" i="18"/>
  <c r="EM25" i="18"/>
  <c r="FO25" i="18"/>
  <c r="BL25" i="18"/>
  <c r="CI25" i="18"/>
  <c r="EN25" i="18"/>
  <c r="BQ25" i="18"/>
  <c r="CJ25" i="18"/>
  <c r="DG25" i="18"/>
  <c r="DX25" i="18"/>
  <c r="BS25" i="18"/>
  <c r="CO25" i="18"/>
  <c r="EC25" i="18"/>
  <c r="ER25" i="18"/>
  <c r="FI25" i="18"/>
  <c r="BT25" i="18"/>
  <c r="CQ25" i="18"/>
  <c r="BA25" i="18"/>
  <c r="CR25" i="18"/>
  <c r="DM25" i="18"/>
  <c r="EF25" i="18"/>
  <c r="BD25" i="18"/>
  <c r="CA25" i="18"/>
  <c r="EK25" i="18"/>
  <c r="FN25" i="18"/>
  <c r="BI25" i="18"/>
  <c r="CB25" i="18"/>
  <c r="CY25" i="18"/>
  <c r="EL25" i="18"/>
  <c r="DX7" i="18"/>
  <c r="CQ7" i="18"/>
  <c r="DV7" i="18"/>
  <c r="BJ7" i="18"/>
  <c r="BI7" i="18"/>
  <c r="BP7" i="18"/>
  <c r="CE7" i="18"/>
  <c r="DR7" i="18"/>
  <c r="EG7" i="18"/>
  <c r="BM7" i="18"/>
  <c r="DD62" i="18"/>
  <c r="DE62" i="18"/>
  <c r="DB62" i="18"/>
  <c r="DC62" i="18"/>
  <c r="DP31" i="18"/>
  <c r="BX31" i="18"/>
  <c r="DO31" i="18"/>
  <c r="BY31" i="18"/>
  <c r="DH11" i="18"/>
  <c r="DI11" i="18"/>
  <c r="DI23" i="18"/>
  <c r="DH23" i="18"/>
  <c r="AW33" i="18"/>
  <c r="FK33" i="18"/>
  <c r="FD33" i="18"/>
  <c r="FM33" i="18"/>
  <c r="FE33" i="18"/>
  <c r="FF33" i="18"/>
  <c r="FG33" i="18"/>
  <c r="BE23" i="18"/>
  <c r="BM23" i="18"/>
  <c r="BU23" i="18"/>
  <c r="CC23" i="18"/>
  <c r="CK23" i="18"/>
  <c r="CS23" i="18"/>
  <c r="DA23" i="18"/>
  <c r="DQ23" i="18"/>
  <c r="DY23" i="18"/>
  <c r="EG23" i="18"/>
  <c r="EO23" i="18"/>
  <c r="BF23" i="18"/>
  <c r="BN23" i="18"/>
  <c r="BV23" i="18"/>
  <c r="CD23" i="18"/>
  <c r="CL23" i="18"/>
  <c r="CT23" i="18"/>
  <c r="DR23" i="18"/>
  <c r="DZ23" i="18"/>
  <c r="EH23" i="18"/>
  <c r="EP23" i="18"/>
  <c r="FI23" i="18"/>
  <c r="AY23" i="18"/>
  <c r="BG23" i="18"/>
  <c r="BO23" i="18"/>
  <c r="CE23" i="18"/>
  <c r="CM23" i="18"/>
  <c r="CU23" i="18"/>
  <c r="DK23" i="18"/>
  <c r="DS23" i="18"/>
  <c r="EA23" i="18"/>
  <c r="AZ23" i="18"/>
  <c r="BH23" i="18"/>
  <c r="BP23" i="18"/>
  <c r="CF23" i="18"/>
  <c r="CN23" i="18"/>
  <c r="DL23" i="18"/>
  <c r="DT23" i="18"/>
  <c r="EB23" i="18"/>
  <c r="ER23" i="18"/>
  <c r="BA23" i="18"/>
  <c r="BI23" i="18"/>
  <c r="BQ23" i="18"/>
  <c r="CG23" i="18"/>
  <c r="CO23" i="18"/>
  <c r="DM23" i="18"/>
  <c r="DU23" i="18"/>
  <c r="EC23" i="18"/>
  <c r="EK23" i="18"/>
  <c r="BJ23" i="18"/>
  <c r="BR23" i="18"/>
  <c r="BZ23" i="18"/>
  <c r="CH23" i="18"/>
  <c r="CP23" i="18"/>
  <c r="CX23" i="18"/>
  <c r="DF23" i="18"/>
  <c r="DN23" i="18"/>
  <c r="DV23" i="18"/>
  <c r="EL23" i="18"/>
  <c r="FN23" i="18"/>
  <c r="BC23" i="18"/>
  <c r="BK23" i="18"/>
  <c r="BS23" i="18"/>
  <c r="CA23" i="18"/>
  <c r="CI23" i="18"/>
  <c r="CQ23" i="18"/>
  <c r="CY23" i="18"/>
  <c r="DG23" i="18"/>
  <c r="EM23" i="18"/>
  <c r="FO23" i="18"/>
  <c r="BL23" i="18"/>
  <c r="BT23" i="18"/>
  <c r="DX23" i="18"/>
  <c r="CB23" i="18"/>
  <c r="EF23" i="18"/>
  <c r="CJ23" i="18"/>
  <c r="EN23" i="18"/>
  <c r="CR23" i="18"/>
  <c r="CZ23" i="18"/>
  <c r="BD23" i="18"/>
  <c r="DH63" i="18"/>
  <c r="DI63" i="18"/>
  <c r="FK37" i="18"/>
  <c r="FD37" i="18"/>
  <c r="FM37" i="18"/>
  <c r="FE37" i="18"/>
  <c r="FF37" i="18"/>
  <c r="AW37" i="18"/>
  <c r="FG37" i="18"/>
  <c r="BB26" i="18"/>
  <c r="ED26" i="18"/>
  <c r="EE26" i="18"/>
  <c r="FF57" i="18"/>
  <c r="FG57" i="18"/>
  <c r="AW57" i="18"/>
  <c r="FD57" i="18"/>
  <c r="FK57" i="18"/>
  <c r="FM57" i="18"/>
  <c r="FE57" i="18"/>
  <c r="AX8" i="18"/>
  <c r="EQ8" i="18"/>
  <c r="FB8" i="18" s="1"/>
  <c r="FJ8" i="18"/>
  <c r="CW8" i="18"/>
  <c r="DB20" i="18"/>
  <c r="DC20" i="18"/>
  <c r="DD20" i="18"/>
  <c r="DE20" i="18"/>
  <c r="EQ52" i="18"/>
  <c r="EW52" i="18" s="1"/>
  <c r="FJ52" i="18"/>
  <c r="CW52" i="18"/>
  <c r="AX52" i="18"/>
  <c r="FJ64" i="18"/>
  <c r="CW64" i="18"/>
  <c r="AX64" i="18"/>
  <c r="EQ64" i="18"/>
  <c r="EV64" i="18" s="1"/>
  <c r="EI22" i="18"/>
  <c r="EJ22" i="18"/>
  <c r="DH30" i="18"/>
  <c r="DI30" i="18"/>
  <c r="DH52" i="18"/>
  <c r="DI52" i="18"/>
  <c r="DW51" i="18"/>
  <c r="DW35" i="18"/>
  <c r="CW19" i="18"/>
  <c r="AX19" i="18"/>
  <c r="EQ19" i="18"/>
  <c r="EU19" i="18" s="1"/>
  <c r="FJ19" i="18"/>
  <c r="DW45" i="18"/>
  <c r="FD49" i="18"/>
  <c r="FM49" i="18"/>
  <c r="FE49" i="18"/>
  <c r="AW49" i="18"/>
  <c r="FF49" i="18"/>
  <c r="FG49" i="18"/>
  <c r="FK49" i="18"/>
  <c r="EI28" i="18"/>
  <c r="EJ28" i="18"/>
  <c r="FD46" i="18"/>
  <c r="FM46" i="18"/>
  <c r="FE46" i="18"/>
  <c r="FF46" i="18"/>
  <c r="AW46" i="18"/>
  <c r="FG46" i="18"/>
  <c r="FK46" i="18"/>
  <c r="FH48" i="18"/>
  <c r="FJ37" i="18"/>
  <c r="CW37" i="18"/>
  <c r="AX37" i="18"/>
  <c r="EQ37" i="18"/>
  <c r="EV37" i="18" s="1"/>
  <c r="DO20" i="18"/>
  <c r="BX20" i="18"/>
  <c r="DP20" i="18"/>
  <c r="BY20" i="18"/>
  <c r="BB36" i="18"/>
  <c r="ED36" i="18"/>
  <c r="EE36" i="18"/>
  <c r="DH9" i="18"/>
  <c r="DI9" i="18"/>
  <c r="FK51" i="18"/>
  <c r="FD51" i="18"/>
  <c r="FE51" i="18"/>
  <c r="FM51" i="18"/>
  <c r="FF51" i="18"/>
  <c r="AW51" i="18"/>
  <c r="FG51" i="18"/>
  <c r="DW14" i="18"/>
  <c r="BB8" i="18"/>
  <c r="ED8" i="18"/>
  <c r="EE8" i="18"/>
  <c r="DE44" i="18"/>
  <c r="DB44" i="18"/>
  <c r="DC44" i="18"/>
  <c r="DD44" i="18"/>
  <c r="FH46" i="18"/>
  <c r="FH55" i="18"/>
  <c r="AX49" i="18"/>
  <c r="EQ49" i="18"/>
  <c r="FB49" i="18" s="1"/>
  <c r="CW49" i="18"/>
  <c r="FJ49" i="18"/>
  <c r="AX57" i="18"/>
  <c r="EQ57" i="18"/>
  <c r="EU57" i="18" s="1"/>
  <c r="FJ57" i="18"/>
  <c r="CW57" i="18"/>
  <c r="CV44" i="18"/>
  <c r="BW49" i="18"/>
  <c r="CV8" i="18"/>
  <c r="DB49" i="18"/>
  <c r="DC49" i="18"/>
  <c r="DD49" i="18"/>
  <c r="DE49" i="18"/>
  <c r="FH36" i="18"/>
  <c r="EI33" i="18"/>
  <c r="EJ33" i="18"/>
  <c r="DH48" i="18"/>
  <c r="DI48" i="18"/>
  <c r="FH17" i="18"/>
  <c r="BW39" i="18"/>
  <c r="CV65" i="18"/>
  <c r="DH43" i="18"/>
  <c r="DI43" i="18"/>
  <c r="FH7" i="18"/>
  <c r="DE19" i="18"/>
  <c r="DB19" i="18"/>
  <c r="DC19" i="18"/>
  <c r="DD19" i="18"/>
  <c r="AX21" i="18"/>
  <c r="EQ21" i="18"/>
  <c r="FJ21" i="18"/>
  <c r="CW21" i="18"/>
  <c r="EI7" i="18"/>
  <c r="EJ7" i="18"/>
  <c r="BX12" i="18"/>
  <c r="BY12" i="18"/>
  <c r="DO12" i="18"/>
  <c r="DP12" i="18"/>
  <c r="BB45" i="18"/>
  <c r="ED45" i="18"/>
  <c r="EE45" i="18"/>
  <c r="DC17" i="18"/>
  <c r="DD17" i="18"/>
  <c r="DE17" i="18"/>
  <c r="DB17" i="18"/>
  <c r="AX29" i="18"/>
  <c r="EQ29" i="18"/>
  <c r="FA29" i="18" s="1"/>
  <c r="FJ29" i="18"/>
  <c r="CW29" i="18"/>
  <c r="BB62" i="18"/>
  <c r="ED62" i="18"/>
  <c r="EE62" i="18"/>
  <c r="BY19" i="18"/>
  <c r="DP19" i="18"/>
  <c r="DO19" i="18"/>
  <c r="BX19" i="18"/>
  <c r="EI55" i="18"/>
  <c r="EJ55" i="18"/>
  <c r="BW48" i="18"/>
  <c r="BB38" i="18"/>
  <c r="ED38" i="18"/>
  <c r="EE38" i="18"/>
  <c r="BX53" i="18"/>
  <c r="BY53" i="18"/>
  <c r="DO53" i="18"/>
  <c r="DP53" i="18"/>
  <c r="EJ12" i="18"/>
  <c r="EI12" i="18"/>
  <c r="DH24" i="18"/>
  <c r="DI24" i="18"/>
  <c r="CV31" i="18"/>
  <c r="DW29" i="18"/>
  <c r="BW42" i="18"/>
  <c r="BB14" i="18"/>
  <c r="ED14" i="18"/>
  <c r="EE14" i="18"/>
  <c r="BW63" i="18"/>
  <c r="FH26" i="18"/>
  <c r="BW15" i="18"/>
  <c r="DB22" i="18"/>
  <c r="DC22" i="18"/>
  <c r="DD22" i="18"/>
  <c r="DE22" i="18"/>
  <c r="AX24" i="18"/>
  <c r="EQ24" i="18"/>
  <c r="FA24" i="18" s="1"/>
  <c r="FJ24" i="18"/>
  <c r="CW24" i="18"/>
  <c r="FH42" i="18"/>
  <c r="AX43" i="18"/>
  <c r="CW43" i="18"/>
  <c r="FJ43" i="18"/>
  <c r="EQ43" i="18"/>
  <c r="ET43" i="18" s="1"/>
  <c r="DW52" i="18"/>
  <c r="DB50" i="18"/>
  <c r="DC50" i="18"/>
  <c r="DD50" i="18"/>
  <c r="DE50" i="18"/>
  <c r="DI7" i="18"/>
  <c r="DH7" i="18"/>
  <c r="BW19" i="18"/>
  <c r="EI30" i="18"/>
  <c r="EJ30" i="18"/>
  <c r="EI24" i="18"/>
  <c r="EJ24" i="18"/>
  <c r="AX32" i="18"/>
  <c r="EQ32" i="18"/>
  <c r="FA32" i="18" s="1"/>
  <c r="FJ32" i="18"/>
  <c r="CW32" i="18"/>
  <c r="EI9" i="18"/>
  <c r="EJ9" i="18"/>
  <c r="BY44" i="18"/>
  <c r="DO44" i="18"/>
  <c r="DP44" i="18"/>
  <c r="BX44" i="18"/>
  <c r="FH28" i="18"/>
  <c r="BB43" i="18"/>
  <c r="ED43" i="18"/>
  <c r="EE43" i="18"/>
  <c r="AZ38" i="18"/>
  <c r="BH38" i="18"/>
  <c r="BP38" i="18"/>
  <c r="CF38" i="18"/>
  <c r="CN38" i="18"/>
  <c r="DL38" i="18"/>
  <c r="DT38" i="18"/>
  <c r="EB38" i="18"/>
  <c r="ER38" i="18"/>
  <c r="BA38" i="18"/>
  <c r="BI38" i="18"/>
  <c r="BQ38" i="18"/>
  <c r="CG38" i="18"/>
  <c r="CO38" i="18"/>
  <c r="DM38" i="18"/>
  <c r="DU38" i="18"/>
  <c r="EC38" i="18"/>
  <c r="EK38" i="18"/>
  <c r="BJ38" i="18"/>
  <c r="BR38" i="18"/>
  <c r="BZ38" i="18"/>
  <c r="CH38" i="18"/>
  <c r="CP38" i="18"/>
  <c r="CX38" i="18"/>
  <c r="DF38" i="18"/>
  <c r="DN38" i="18"/>
  <c r="DV38" i="18"/>
  <c r="EL38" i="18"/>
  <c r="BC38" i="18"/>
  <c r="BK38" i="18"/>
  <c r="BS38" i="18"/>
  <c r="CA38" i="18"/>
  <c r="CI38" i="18"/>
  <c r="CQ38" i="18"/>
  <c r="CY38" i="18"/>
  <c r="DG38" i="18"/>
  <c r="EM38" i="18"/>
  <c r="FN38" i="18"/>
  <c r="BD38" i="18"/>
  <c r="BL38" i="18"/>
  <c r="BT38" i="18"/>
  <c r="CB38" i="18"/>
  <c r="CJ38" i="18"/>
  <c r="CR38" i="18"/>
  <c r="CZ38" i="18"/>
  <c r="DX38" i="18"/>
  <c r="EF38" i="18"/>
  <c r="EN38" i="18"/>
  <c r="FO38" i="18"/>
  <c r="BE38" i="18"/>
  <c r="BM38" i="18"/>
  <c r="BU38" i="18"/>
  <c r="CC38" i="18"/>
  <c r="CK38" i="18"/>
  <c r="CS38" i="18"/>
  <c r="DA38" i="18"/>
  <c r="DQ38" i="18"/>
  <c r="DY38" i="18"/>
  <c r="EG38" i="18"/>
  <c r="EO38" i="18"/>
  <c r="BF38" i="18"/>
  <c r="BN38" i="18"/>
  <c r="BV38" i="18"/>
  <c r="CD38" i="18"/>
  <c r="CL38" i="18"/>
  <c r="CT38" i="18"/>
  <c r="DR38" i="18"/>
  <c r="DZ38" i="18"/>
  <c r="EH38" i="18"/>
  <c r="EP38" i="18"/>
  <c r="AY38" i="18"/>
  <c r="BG38" i="18"/>
  <c r="DK38" i="18"/>
  <c r="BO38" i="18"/>
  <c r="DS38" i="18"/>
  <c r="EA38" i="18"/>
  <c r="CE38" i="18"/>
  <c r="CM38" i="18"/>
  <c r="CU38" i="18"/>
  <c r="FI38" i="18"/>
  <c r="DX33" i="18"/>
  <c r="CI33" i="18"/>
  <c r="DN33" i="18"/>
  <c r="EK33" i="18"/>
  <c r="BA33" i="18"/>
  <c r="BH33" i="18"/>
  <c r="BO33" i="18"/>
  <c r="CT33" i="18"/>
  <c r="DY33" i="18"/>
  <c r="BE33" i="18"/>
  <c r="BF34" i="18"/>
  <c r="BN34" i="18"/>
  <c r="BV34" i="18"/>
  <c r="CD34" i="18"/>
  <c r="CL34" i="18"/>
  <c r="CT34" i="18"/>
  <c r="DR34" i="18"/>
  <c r="DZ34" i="18"/>
  <c r="EH34" i="18"/>
  <c r="EP34" i="18"/>
  <c r="FI34" i="18"/>
  <c r="AY34" i="18"/>
  <c r="BG34" i="18"/>
  <c r="BO34" i="18"/>
  <c r="CE34" i="18"/>
  <c r="CM34" i="18"/>
  <c r="CU34" i="18"/>
  <c r="DK34" i="18"/>
  <c r="DS34" i="18"/>
  <c r="EA34" i="18"/>
  <c r="AZ34" i="18"/>
  <c r="BH34" i="18"/>
  <c r="BP34" i="18"/>
  <c r="CF34" i="18"/>
  <c r="CN34" i="18"/>
  <c r="DL34" i="18"/>
  <c r="DT34" i="18"/>
  <c r="EB34" i="18"/>
  <c r="ER34" i="18"/>
  <c r="BA34" i="18"/>
  <c r="BI34" i="18"/>
  <c r="BQ34" i="18"/>
  <c r="CG34" i="18"/>
  <c r="CO34" i="18"/>
  <c r="DM34" i="18"/>
  <c r="DU34" i="18"/>
  <c r="EC34" i="18"/>
  <c r="EK34" i="18"/>
  <c r="BJ34" i="18"/>
  <c r="BR34" i="18"/>
  <c r="BZ34" i="18"/>
  <c r="CH34" i="18"/>
  <c r="CP34" i="18"/>
  <c r="CX34" i="18"/>
  <c r="DF34" i="18"/>
  <c r="DN34" i="18"/>
  <c r="DV34" i="18"/>
  <c r="EL34" i="18"/>
  <c r="FN34" i="18"/>
  <c r="BC34" i="18"/>
  <c r="BK34" i="18"/>
  <c r="BS34" i="18"/>
  <c r="CA34" i="18"/>
  <c r="CI34" i="18"/>
  <c r="CQ34" i="18"/>
  <c r="CY34" i="18"/>
  <c r="DG34" i="18"/>
  <c r="EM34" i="18"/>
  <c r="FO34" i="18"/>
  <c r="BD34" i="18"/>
  <c r="BL34" i="18"/>
  <c r="BT34" i="18"/>
  <c r="CB34" i="18"/>
  <c r="CJ34" i="18"/>
  <c r="CR34" i="18"/>
  <c r="CZ34" i="18"/>
  <c r="DX34" i="18"/>
  <c r="EF34" i="18"/>
  <c r="EN34" i="18"/>
  <c r="BU34" i="18"/>
  <c r="DY34" i="18"/>
  <c r="CC34" i="18"/>
  <c r="EG34" i="18"/>
  <c r="CK34" i="18"/>
  <c r="EO34" i="18"/>
  <c r="CS34" i="18"/>
  <c r="DA34" i="18"/>
  <c r="BE34" i="18"/>
  <c r="BM34" i="18"/>
  <c r="DQ34" i="18"/>
  <c r="DV48" i="18"/>
  <c r="CH48" i="18"/>
  <c r="CG48" i="18"/>
  <c r="CN48" i="18"/>
  <c r="DK48" i="18"/>
  <c r="EH48" i="18"/>
  <c r="BF48" i="18"/>
  <c r="CC48" i="18"/>
  <c r="CZ48" i="18"/>
  <c r="EM48" i="18"/>
  <c r="BC48" i="18"/>
  <c r="BE27" i="18"/>
  <c r="BM27" i="18"/>
  <c r="BU27" i="18"/>
  <c r="CC27" i="18"/>
  <c r="CK27" i="18"/>
  <c r="CS27" i="18"/>
  <c r="DA27" i="18"/>
  <c r="DQ27" i="18"/>
  <c r="DY27" i="18"/>
  <c r="EG27" i="18"/>
  <c r="EO27" i="18"/>
  <c r="BF27" i="18"/>
  <c r="BN27" i="18"/>
  <c r="BV27" i="18"/>
  <c r="CD27" i="18"/>
  <c r="CL27" i="18"/>
  <c r="CT27" i="18"/>
  <c r="DR27" i="18"/>
  <c r="DZ27" i="18"/>
  <c r="EH27" i="18"/>
  <c r="EP27" i="18"/>
  <c r="AY27" i="18"/>
  <c r="BG27" i="18"/>
  <c r="BO27" i="18"/>
  <c r="CE27" i="18"/>
  <c r="CM27" i="18"/>
  <c r="CU27" i="18"/>
  <c r="DK27" i="18"/>
  <c r="DS27" i="18"/>
  <c r="EA27" i="18"/>
  <c r="FI27" i="18"/>
  <c r="AZ27" i="18"/>
  <c r="BH27" i="18"/>
  <c r="BP27" i="18"/>
  <c r="CF27" i="18"/>
  <c r="CN27" i="18"/>
  <c r="DL27" i="18"/>
  <c r="DT27" i="18"/>
  <c r="EB27" i="18"/>
  <c r="ER27" i="18"/>
  <c r="BA27" i="18"/>
  <c r="BI27" i="18"/>
  <c r="BQ27" i="18"/>
  <c r="CG27" i="18"/>
  <c r="CO27" i="18"/>
  <c r="DM27" i="18"/>
  <c r="DU27" i="18"/>
  <c r="EC27" i="18"/>
  <c r="EK27" i="18"/>
  <c r="BJ27" i="18"/>
  <c r="BR27" i="18"/>
  <c r="BZ27" i="18"/>
  <c r="CH27" i="18"/>
  <c r="CP27" i="18"/>
  <c r="CX27" i="18"/>
  <c r="DF27" i="18"/>
  <c r="DN27" i="18"/>
  <c r="DV27" i="18"/>
  <c r="EL27" i="18"/>
  <c r="BC27" i="18"/>
  <c r="BK27" i="18"/>
  <c r="BS27" i="18"/>
  <c r="CA27" i="18"/>
  <c r="CI27" i="18"/>
  <c r="CQ27" i="18"/>
  <c r="CY27" i="18"/>
  <c r="DG27" i="18"/>
  <c r="EM27" i="18"/>
  <c r="FN27" i="18"/>
  <c r="BD27" i="18"/>
  <c r="BL27" i="18"/>
  <c r="BT27" i="18"/>
  <c r="DX27" i="18"/>
  <c r="CB27" i="18"/>
  <c r="EF27" i="18"/>
  <c r="CJ27" i="18"/>
  <c r="EN27" i="18"/>
  <c r="CR27" i="18"/>
  <c r="CZ27" i="18"/>
  <c r="FO27" i="18"/>
  <c r="BA61" i="18"/>
  <c r="BI61" i="18"/>
  <c r="BQ61" i="18"/>
  <c r="CG61" i="18"/>
  <c r="CO61" i="18"/>
  <c r="DM61" i="18"/>
  <c r="DU61" i="18"/>
  <c r="EC61" i="18"/>
  <c r="EK61" i="18"/>
  <c r="BJ61" i="18"/>
  <c r="BR61" i="18"/>
  <c r="BZ61" i="18"/>
  <c r="CH61" i="18"/>
  <c r="CP61" i="18"/>
  <c r="CX61" i="18"/>
  <c r="DF61" i="18"/>
  <c r="DN61" i="18"/>
  <c r="DV61" i="18"/>
  <c r="EL61" i="18"/>
  <c r="BC61" i="18"/>
  <c r="BK61" i="18"/>
  <c r="BS61" i="18"/>
  <c r="CA61" i="18"/>
  <c r="CI61" i="18"/>
  <c r="CQ61" i="18"/>
  <c r="CY61" i="18"/>
  <c r="DG61" i="18"/>
  <c r="EM61" i="18"/>
  <c r="BD61" i="18"/>
  <c r="BL61" i="18"/>
  <c r="BT61" i="18"/>
  <c r="CB61" i="18"/>
  <c r="CJ61" i="18"/>
  <c r="CR61" i="18"/>
  <c r="CZ61" i="18"/>
  <c r="DX61" i="18"/>
  <c r="EF61" i="18"/>
  <c r="EN61" i="18"/>
  <c r="FN61" i="18"/>
  <c r="BE61" i="18"/>
  <c r="BM61" i="18"/>
  <c r="BU61" i="18"/>
  <c r="CC61" i="18"/>
  <c r="CK61" i="18"/>
  <c r="CS61" i="18"/>
  <c r="DA61" i="18"/>
  <c r="DQ61" i="18"/>
  <c r="DY61" i="18"/>
  <c r="EG61" i="18"/>
  <c r="EO61" i="18"/>
  <c r="FO61" i="18"/>
  <c r="AY61" i="18"/>
  <c r="BG61" i="18"/>
  <c r="BO61" i="18"/>
  <c r="CE61" i="18"/>
  <c r="CM61" i="18"/>
  <c r="CU61" i="18"/>
  <c r="DK61" i="18"/>
  <c r="DS61" i="18"/>
  <c r="EA61" i="18"/>
  <c r="FI61" i="18"/>
  <c r="CD61" i="18"/>
  <c r="EP61" i="18"/>
  <c r="AZ61" i="18"/>
  <c r="CF61" i="18"/>
  <c r="DL61" i="18"/>
  <c r="ER61" i="18"/>
  <c r="BF61" i="18"/>
  <c r="CL61" i="18"/>
  <c r="DR61" i="18"/>
  <c r="BP61" i="18"/>
  <c r="BH61" i="18"/>
  <c r="CN61" i="18"/>
  <c r="DT61" i="18"/>
  <c r="EB61" i="18"/>
  <c r="BV61" i="18"/>
  <c r="BN61" i="18"/>
  <c r="CT61" i="18"/>
  <c r="DZ61" i="18"/>
  <c r="EH61" i="18"/>
  <c r="BE22" i="18"/>
  <c r="BM22" i="18"/>
  <c r="BU22" i="18"/>
  <c r="CC22" i="18"/>
  <c r="CK22" i="18"/>
  <c r="CS22" i="18"/>
  <c r="DA22" i="18"/>
  <c r="DQ22" i="18"/>
  <c r="DY22" i="18"/>
  <c r="EG22" i="18"/>
  <c r="EO22" i="18"/>
  <c r="BF22" i="18"/>
  <c r="BN22" i="18"/>
  <c r="BV22" i="18"/>
  <c r="CD22" i="18"/>
  <c r="CL22" i="18"/>
  <c r="CT22" i="18"/>
  <c r="DR22" i="18"/>
  <c r="DZ22" i="18"/>
  <c r="EH22" i="18"/>
  <c r="EP22" i="18"/>
  <c r="AY22" i="18"/>
  <c r="BG22" i="18"/>
  <c r="BO22" i="18"/>
  <c r="CE22" i="18"/>
  <c r="CM22" i="18"/>
  <c r="CU22" i="18"/>
  <c r="DK22" i="18"/>
  <c r="DS22" i="18"/>
  <c r="EA22" i="18"/>
  <c r="FI22" i="18"/>
  <c r="AZ22" i="18"/>
  <c r="BH22" i="18"/>
  <c r="BP22" i="18"/>
  <c r="CF22" i="18"/>
  <c r="CN22" i="18"/>
  <c r="DL22" i="18"/>
  <c r="DT22" i="18"/>
  <c r="EB22" i="18"/>
  <c r="ER22" i="18"/>
  <c r="BA22" i="18"/>
  <c r="BI22" i="18"/>
  <c r="BQ22" i="18"/>
  <c r="CG22" i="18"/>
  <c r="CO22" i="18"/>
  <c r="DM22" i="18"/>
  <c r="DU22" i="18"/>
  <c r="EC22" i="18"/>
  <c r="EK22" i="18"/>
  <c r="BJ22" i="18"/>
  <c r="BR22" i="18"/>
  <c r="BZ22" i="18"/>
  <c r="CH22" i="18"/>
  <c r="CP22" i="18"/>
  <c r="CX22" i="18"/>
  <c r="DF22" i="18"/>
  <c r="DN22" i="18"/>
  <c r="DV22" i="18"/>
  <c r="EL22" i="18"/>
  <c r="BC22" i="18"/>
  <c r="BK22" i="18"/>
  <c r="BS22" i="18"/>
  <c r="CA22" i="18"/>
  <c r="CI22" i="18"/>
  <c r="CQ22" i="18"/>
  <c r="CY22" i="18"/>
  <c r="DG22" i="18"/>
  <c r="EM22" i="18"/>
  <c r="FN22" i="18"/>
  <c r="BD22" i="18"/>
  <c r="BL22" i="18"/>
  <c r="BT22" i="18"/>
  <c r="DX22" i="18"/>
  <c r="CB22" i="18"/>
  <c r="EF22" i="18"/>
  <c r="CJ22" i="18"/>
  <c r="EN22" i="18"/>
  <c r="CR22" i="18"/>
  <c r="CZ22" i="18"/>
  <c r="FO22" i="18"/>
  <c r="BJ47" i="18"/>
  <c r="BR47" i="18"/>
  <c r="BZ47" i="18"/>
  <c r="CH47" i="18"/>
  <c r="CP47" i="18"/>
  <c r="CX47" i="18"/>
  <c r="DF47" i="18"/>
  <c r="DN47" i="18"/>
  <c r="DV47" i="18"/>
  <c r="EL47" i="18"/>
  <c r="FN47" i="18"/>
  <c r="BC47" i="18"/>
  <c r="BK47" i="18"/>
  <c r="BS47" i="18"/>
  <c r="CA47" i="18"/>
  <c r="CI47" i="18"/>
  <c r="CQ47" i="18"/>
  <c r="CY47" i="18"/>
  <c r="DG47" i="18"/>
  <c r="EM47" i="18"/>
  <c r="FO47" i="18"/>
  <c r="BD47" i="18"/>
  <c r="BL47" i="18"/>
  <c r="BT47" i="18"/>
  <c r="CB47" i="18"/>
  <c r="CJ47" i="18"/>
  <c r="CR47" i="18"/>
  <c r="CZ47" i="18"/>
  <c r="DX47" i="18"/>
  <c r="EF47" i="18"/>
  <c r="EN47" i="18"/>
  <c r="BE47" i="18"/>
  <c r="BM47" i="18"/>
  <c r="BU47" i="18"/>
  <c r="CC47" i="18"/>
  <c r="CK47" i="18"/>
  <c r="CS47" i="18"/>
  <c r="DA47" i="18"/>
  <c r="DQ47" i="18"/>
  <c r="DY47" i="18"/>
  <c r="EG47" i="18"/>
  <c r="EO47" i="18"/>
  <c r="BF47" i="18"/>
  <c r="BN47" i="18"/>
  <c r="BV47" i="18"/>
  <c r="CD47" i="18"/>
  <c r="CL47" i="18"/>
  <c r="CT47" i="18"/>
  <c r="DR47" i="18"/>
  <c r="DZ47" i="18"/>
  <c r="EH47" i="18"/>
  <c r="EP47" i="18"/>
  <c r="FI47" i="18"/>
  <c r="AY47" i="18"/>
  <c r="BG47" i="18"/>
  <c r="BO47" i="18"/>
  <c r="CE47" i="18"/>
  <c r="CM47" i="18"/>
  <c r="CU47" i="18"/>
  <c r="DK47" i="18"/>
  <c r="DS47" i="18"/>
  <c r="EA47" i="18"/>
  <c r="AZ47" i="18"/>
  <c r="BH47" i="18"/>
  <c r="BP47" i="18"/>
  <c r="CF47" i="18"/>
  <c r="CN47" i="18"/>
  <c r="DL47" i="18"/>
  <c r="DT47" i="18"/>
  <c r="EB47" i="18"/>
  <c r="ER47" i="18"/>
  <c r="BQ47" i="18"/>
  <c r="DU47" i="18"/>
  <c r="EC47" i="18"/>
  <c r="CG47" i="18"/>
  <c r="EK47" i="18"/>
  <c r="CO47" i="18"/>
  <c r="BA47" i="18"/>
  <c r="BI47" i="18"/>
  <c r="DM47" i="18"/>
  <c r="BA40" i="18"/>
  <c r="BI40" i="18"/>
  <c r="BQ40" i="18"/>
  <c r="CG40" i="18"/>
  <c r="CO40" i="18"/>
  <c r="DM40" i="18"/>
  <c r="DU40" i="18"/>
  <c r="EC40" i="18"/>
  <c r="EK40" i="18"/>
  <c r="BJ40" i="18"/>
  <c r="BR40" i="18"/>
  <c r="BZ40" i="18"/>
  <c r="CH40" i="18"/>
  <c r="CP40" i="18"/>
  <c r="CX40" i="18"/>
  <c r="DF40" i="18"/>
  <c r="DN40" i="18"/>
  <c r="DV40" i="18"/>
  <c r="EL40" i="18"/>
  <c r="BC40" i="18"/>
  <c r="BK40" i="18"/>
  <c r="BS40" i="18"/>
  <c r="CA40" i="18"/>
  <c r="CI40" i="18"/>
  <c r="CQ40" i="18"/>
  <c r="CY40" i="18"/>
  <c r="DG40" i="18"/>
  <c r="EM40" i="18"/>
  <c r="FN40" i="18"/>
  <c r="BD40" i="18"/>
  <c r="BL40" i="18"/>
  <c r="BT40" i="18"/>
  <c r="CB40" i="18"/>
  <c r="CJ40" i="18"/>
  <c r="CR40" i="18"/>
  <c r="CZ40" i="18"/>
  <c r="DX40" i="18"/>
  <c r="EF40" i="18"/>
  <c r="EN40" i="18"/>
  <c r="FO40" i="18"/>
  <c r="BE40" i="18"/>
  <c r="BM40" i="18"/>
  <c r="BU40" i="18"/>
  <c r="CC40" i="18"/>
  <c r="CK40" i="18"/>
  <c r="CS40" i="18"/>
  <c r="DA40" i="18"/>
  <c r="DQ40" i="18"/>
  <c r="DY40" i="18"/>
  <c r="EG40" i="18"/>
  <c r="EO40" i="18"/>
  <c r="BF40" i="18"/>
  <c r="BN40" i="18"/>
  <c r="BV40" i="18"/>
  <c r="CD40" i="18"/>
  <c r="CL40" i="18"/>
  <c r="CT40" i="18"/>
  <c r="DR40" i="18"/>
  <c r="DZ40" i="18"/>
  <c r="EH40" i="18"/>
  <c r="EP40" i="18"/>
  <c r="AY40" i="18"/>
  <c r="BG40" i="18"/>
  <c r="BO40" i="18"/>
  <c r="CE40" i="18"/>
  <c r="CM40" i="18"/>
  <c r="CU40" i="18"/>
  <c r="DK40" i="18"/>
  <c r="DS40" i="18"/>
  <c r="EA40" i="18"/>
  <c r="FI40" i="18"/>
  <c r="BP40" i="18"/>
  <c r="DT40" i="18"/>
  <c r="EB40" i="18"/>
  <c r="CF40" i="18"/>
  <c r="CN40" i="18"/>
  <c r="ER40" i="18"/>
  <c r="AZ40" i="18"/>
  <c r="BH40" i="18"/>
  <c r="DL40" i="18"/>
  <c r="BT7" i="18"/>
  <c r="CI7" i="18"/>
  <c r="EK7" i="18"/>
  <c r="BA7" i="18"/>
  <c r="BH7" i="18"/>
  <c r="BO7" i="18"/>
  <c r="CT7" i="18"/>
  <c r="DY7" i="18"/>
  <c r="BE7" i="18"/>
  <c r="EK6" i="18"/>
  <c r="FJ6" i="18"/>
  <c r="EQ6" i="18"/>
  <c r="EX6" i="18" s="1"/>
  <c r="EI6" i="18"/>
  <c r="EM6" i="18"/>
  <c r="EN6" i="18"/>
  <c r="EL6" i="18"/>
  <c r="EG6" i="18"/>
  <c r="EP6" i="18"/>
  <c r="EO6" i="18"/>
  <c r="EE6" i="18"/>
  <c r="ED6" i="18"/>
  <c r="EF6" i="18"/>
  <c r="EH6" i="18"/>
  <c r="CV6" i="18"/>
  <c r="CU6" i="18" s="1"/>
  <c r="DT6" i="18"/>
  <c r="EB6" i="18"/>
  <c r="EC6" i="18"/>
  <c r="DR6" i="18"/>
  <c r="EA6" i="18"/>
  <c r="DZ6" i="18"/>
  <c r="DQ6" i="18"/>
  <c r="DS6" i="18"/>
  <c r="DY6" i="18"/>
  <c r="DX6" i="18"/>
  <c r="CP6" i="18"/>
  <c r="DP6" i="18"/>
  <c r="DO6" i="18"/>
  <c r="DI6" i="18"/>
  <c r="DF6" i="18"/>
  <c r="DE6" i="18"/>
  <c r="DB6" i="18"/>
  <c r="DD6" i="18"/>
  <c r="DC6" i="18"/>
  <c r="CY6" i="18"/>
  <c r="CZ6" i="18"/>
  <c r="CW6" i="18"/>
  <c r="CX6" i="18"/>
  <c r="BX6" i="18"/>
  <c r="BY6" i="18"/>
  <c r="CO6" i="18"/>
  <c r="CI6" i="18"/>
  <c r="CB6" i="18"/>
  <c r="FN6" i="18"/>
  <c r="FO6" i="18"/>
  <c r="CC6" i="18"/>
  <c r="CD6" i="18"/>
  <c r="CE6" i="18"/>
  <c r="CG6" i="18"/>
  <c r="CF6" i="18"/>
  <c r="CA6" i="18"/>
  <c r="BZ6" i="18"/>
  <c r="BV6" i="18"/>
  <c r="BW6" i="18"/>
  <c r="BU6" i="18"/>
  <c r="BB6" i="18"/>
  <c r="BT6" i="18"/>
  <c r="BS6" i="18"/>
  <c r="C50" i="18"/>
  <c r="CN6" i="18"/>
  <c r="BM6" i="18"/>
  <c r="BC6" i="18"/>
  <c r="E53" i="18"/>
  <c r="AV53" i="18" s="1"/>
  <c r="D57" i="18"/>
  <c r="D6" i="18"/>
  <c r="C6" i="18"/>
  <c r="AV6" i="18"/>
  <c r="AU6" i="18"/>
  <c r="AZ6" i="18"/>
  <c r="AY6" i="18"/>
  <c r="BA6" i="18"/>
  <c r="EJ6" i="18"/>
  <c r="DW6" i="18"/>
  <c r="DV6" i="18" s="1"/>
  <c r="E50" i="18"/>
  <c r="AU50" i="18" s="1"/>
  <c r="DH6" i="18"/>
  <c r="FH6" i="18"/>
  <c r="D50" i="18"/>
  <c r="E43" i="18"/>
  <c r="AU43" i="18" s="1"/>
  <c r="C43" i="18"/>
  <c r="D43" i="18"/>
  <c r="C24" i="18"/>
  <c r="D24" i="18"/>
  <c r="E24" i="18"/>
  <c r="AU24" i="18" s="1"/>
  <c r="E57" i="18"/>
  <c r="AV57" i="18" s="1"/>
  <c r="C57" i="18"/>
  <c r="D65" i="18"/>
  <c r="C35" i="18"/>
  <c r="E65" i="18"/>
  <c r="AU65" i="18" s="1"/>
  <c r="D63" i="18"/>
  <c r="E63" i="18"/>
  <c r="AU63" i="18" s="1"/>
  <c r="C63" i="18"/>
  <c r="E58" i="18"/>
  <c r="AV58" i="18" s="1"/>
  <c r="DJ5" i="18"/>
  <c r="E35" i="18"/>
  <c r="AU35" i="18" s="1"/>
  <c r="C65" i="18"/>
  <c r="D35" i="18"/>
  <c r="D58" i="18"/>
  <c r="C53" i="18"/>
  <c r="C58" i="18"/>
  <c r="D53" i="18"/>
  <c r="D26" i="18"/>
  <c r="C26" i="18"/>
  <c r="E26" i="18"/>
  <c r="D31" i="18"/>
  <c r="E31" i="18"/>
  <c r="C31" i="18"/>
  <c r="E49" i="18"/>
  <c r="C49" i="18"/>
  <c r="D49" i="18"/>
  <c r="D27" i="18"/>
  <c r="C27" i="18"/>
  <c r="E27" i="18"/>
  <c r="E40" i="18"/>
  <c r="D40" i="18"/>
  <c r="C40" i="18"/>
  <c r="E36" i="18"/>
  <c r="D36" i="18"/>
  <c r="C36" i="18"/>
  <c r="D25" i="18"/>
  <c r="E25" i="18"/>
  <c r="C25" i="18"/>
  <c r="E29" i="18"/>
  <c r="D29" i="18"/>
  <c r="C29" i="18"/>
  <c r="E64" i="18"/>
  <c r="D64" i="18"/>
  <c r="C64" i="18"/>
  <c r="D62" i="18"/>
  <c r="E62" i="18"/>
  <c r="C62" i="18"/>
  <c r="D48" i="18"/>
  <c r="C48" i="18"/>
  <c r="E48" i="18"/>
  <c r="D38" i="18"/>
  <c r="E38" i="18"/>
  <c r="C38" i="18"/>
  <c r="D44" i="18"/>
  <c r="E44" i="18"/>
  <c r="C44" i="18"/>
  <c r="C42" i="18"/>
  <c r="E42" i="18"/>
  <c r="D42" i="18"/>
  <c r="C45" i="18"/>
  <c r="D45" i="18"/>
  <c r="E45" i="18"/>
  <c r="D28" i="18"/>
  <c r="C28" i="18"/>
  <c r="E28" i="18"/>
  <c r="C56" i="18"/>
  <c r="D56" i="18"/>
  <c r="E56" i="18"/>
  <c r="E41" i="18"/>
  <c r="C41" i="18"/>
  <c r="D41" i="18"/>
  <c r="D47" i="18"/>
  <c r="E47" i="18"/>
  <c r="C47" i="18"/>
  <c r="D55" i="18"/>
  <c r="E55" i="18"/>
  <c r="C55" i="18"/>
  <c r="E51" i="18"/>
  <c r="D51" i="18"/>
  <c r="C51" i="18"/>
  <c r="E30" i="18"/>
  <c r="C30" i="18"/>
  <c r="D30" i="18"/>
  <c r="D54" i="18"/>
  <c r="E54" i="18"/>
  <c r="C54" i="18"/>
  <c r="BR6" i="18"/>
  <c r="BQ6" i="18"/>
  <c r="BE6" i="18"/>
  <c r="BG6" i="18"/>
  <c r="DM6" i="18"/>
  <c r="BJ6" i="18"/>
  <c r="DG6" i="18"/>
  <c r="BP6" i="18"/>
  <c r="BI6" i="18"/>
  <c r="BN6" i="18"/>
  <c r="BK6" i="18"/>
  <c r="BD6" i="18"/>
  <c r="CQ6" i="18"/>
  <c r="BH6" i="18"/>
  <c r="CK6" i="18"/>
  <c r="DA6" i="18"/>
  <c r="CJ6" i="18"/>
  <c r="CS6" i="18"/>
  <c r="BL6" i="18"/>
  <c r="CR6" i="18"/>
  <c r="CL6" i="18"/>
  <c r="BF6" i="18"/>
  <c r="CM6" i="18"/>
  <c r="BO6" i="18"/>
  <c r="D60" i="18"/>
  <c r="E60" i="18"/>
  <c r="C60" i="18"/>
  <c r="D33" i="18"/>
  <c r="E33" i="18"/>
  <c r="C33" i="18"/>
  <c r="D34" i="18"/>
  <c r="E34" i="18"/>
  <c r="C34" i="18"/>
  <c r="D61" i="18"/>
  <c r="E61" i="18"/>
  <c r="C61" i="18"/>
  <c r="D32" i="18"/>
  <c r="C32" i="18"/>
  <c r="E32" i="18"/>
  <c r="D59" i="18"/>
  <c r="E59" i="18"/>
  <c r="C59" i="18"/>
  <c r="C52" i="18"/>
  <c r="E52" i="18"/>
  <c r="D52" i="18"/>
  <c r="D46" i="18"/>
  <c r="C46" i="18"/>
  <c r="E46" i="18"/>
  <c r="C39" i="18"/>
  <c r="D39" i="18"/>
  <c r="E39" i="18"/>
  <c r="D37" i="18"/>
  <c r="E37" i="18"/>
  <c r="C37" i="18"/>
  <c r="F13" i="16"/>
  <c r="R13" i="16" s="1"/>
  <c r="E14" i="16"/>
  <c r="F14" i="16" s="1"/>
  <c r="F12" i="17"/>
  <c r="E13" i="17"/>
  <c r="H5" i="8"/>
  <c r="J11" i="8"/>
  <c r="H12" i="8"/>
  <c r="H11" i="8"/>
  <c r="J10" i="8"/>
  <c r="H10" i="8"/>
  <c r="J9" i="8"/>
  <c r="H9" i="8"/>
  <c r="J12" i="8"/>
  <c r="J6" i="8"/>
  <c r="H7" i="8"/>
  <c r="J5" i="8"/>
  <c r="J8" i="8"/>
  <c r="H6" i="8"/>
  <c r="J7" i="8"/>
  <c r="H8" i="8"/>
  <c r="J13" i="8"/>
  <c r="H16" i="8"/>
  <c r="H15" i="8"/>
  <c r="J16" i="8"/>
  <c r="H13" i="8"/>
  <c r="J15" i="8"/>
  <c r="H14" i="8"/>
  <c r="J14" i="8"/>
  <c r="FO5" i="18" l="1"/>
  <c r="FN5" i="18"/>
  <c r="EU7" i="18"/>
  <c r="ES7" i="18"/>
  <c r="EY18" i="18"/>
  <c r="FC12" i="18"/>
  <c r="EU26" i="18"/>
  <c r="EW26" i="18"/>
  <c r="EY26" i="18"/>
  <c r="EY31" i="18"/>
  <c r="FB10" i="18"/>
  <c r="FA26" i="18"/>
  <c r="ES26" i="18"/>
  <c r="EZ26" i="18"/>
  <c r="ET26" i="18"/>
  <c r="FC26" i="18"/>
  <c r="EY25" i="18"/>
  <c r="ES25" i="18"/>
  <c r="FB25" i="18"/>
  <c r="EW25" i="18"/>
  <c r="EY41" i="18"/>
  <c r="EZ54" i="18"/>
  <c r="ES13" i="18"/>
  <c r="FA34" i="18"/>
  <c r="FC62" i="18"/>
  <c r="FB11" i="18"/>
  <c r="EW13" i="18"/>
  <c r="EY13" i="18"/>
  <c r="EY56" i="18"/>
  <c r="FA11" i="18"/>
  <c r="FC13" i="18"/>
  <c r="FA13" i="18"/>
  <c r="ET54" i="18"/>
  <c r="EV13" i="18"/>
  <c r="FB9" i="18"/>
  <c r="ET13" i="18"/>
  <c r="EZ13" i="18"/>
  <c r="EY28" i="18"/>
  <c r="EU55" i="18"/>
  <c r="EU38" i="18"/>
  <c r="EW10" i="18"/>
  <c r="FC10" i="18"/>
  <c r="EZ10" i="18"/>
  <c r="FA10" i="18"/>
  <c r="EU10" i="18"/>
  <c r="ET10" i="18"/>
  <c r="ES10" i="18"/>
  <c r="ET48" i="18"/>
  <c r="EW16" i="18"/>
  <c r="ET18" i="18"/>
  <c r="FB16" i="18"/>
  <c r="FA18" i="18"/>
  <c r="FA16" i="18"/>
  <c r="FB18" i="18"/>
  <c r="EY16" i="18"/>
  <c r="FC18" i="18"/>
  <c r="EV16" i="18"/>
  <c r="ES18" i="18"/>
  <c r="EW18" i="18"/>
  <c r="ES16" i="18"/>
  <c r="EU48" i="18"/>
  <c r="FC16" i="18"/>
  <c r="EZ16" i="18"/>
  <c r="EU18" i="18"/>
  <c r="EW12" i="18"/>
  <c r="EV12" i="18"/>
  <c r="EZ12" i="18"/>
  <c r="FA12" i="18"/>
  <c r="EY12" i="18"/>
  <c r="ET33" i="18"/>
  <c r="ET12" i="18"/>
  <c r="FB12" i="18"/>
  <c r="FC9" i="18"/>
  <c r="FC28" i="18"/>
  <c r="ES39" i="18"/>
  <c r="EY60" i="18"/>
  <c r="EV22" i="18"/>
  <c r="FB44" i="18"/>
  <c r="EY61" i="18"/>
  <c r="FC39" i="18"/>
  <c r="FA31" i="18"/>
  <c r="ET31" i="18"/>
  <c r="EZ31" i="18"/>
  <c r="EV31" i="18"/>
  <c r="FB31" i="18"/>
  <c r="FC31" i="18"/>
  <c r="EZ30" i="18"/>
  <c r="FC51" i="18"/>
  <c r="ET51" i="18"/>
  <c r="ET30" i="18"/>
  <c r="ES55" i="18"/>
  <c r="EZ46" i="18"/>
  <c r="ES46" i="18"/>
  <c r="FC23" i="18"/>
  <c r="EY30" i="18"/>
  <c r="EU65" i="18"/>
  <c r="EZ51" i="18"/>
  <c r="EV30" i="18"/>
  <c r="EV51" i="18"/>
  <c r="FB30" i="18"/>
  <c r="EW51" i="18"/>
  <c r="FA30" i="18"/>
  <c r="EY51" i="18"/>
  <c r="FA15" i="18"/>
  <c r="EV47" i="18"/>
  <c r="FA51" i="18"/>
  <c r="EY34" i="18"/>
  <c r="FC41" i="18"/>
  <c r="ES41" i="18"/>
  <c r="EW34" i="18"/>
  <c r="ES17" i="18"/>
  <c r="EU34" i="18"/>
  <c r="EZ34" i="18"/>
  <c r="EU17" i="18"/>
  <c r="FA41" i="18"/>
  <c r="ES34" i="18"/>
  <c r="EW41" i="18"/>
  <c r="FB34" i="18"/>
  <c r="FB41" i="18"/>
  <c r="ET34" i="18"/>
  <c r="EV41" i="18"/>
  <c r="EZ41" i="18"/>
  <c r="FB61" i="18"/>
  <c r="FB39" i="18"/>
  <c r="EU39" i="18"/>
  <c r="ET60" i="18"/>
  <c r="FA9" i="18"/>
  <c r="EW44" i="18"/>
  <c r="EZ61" i="18"/>
  <c r="EY39" i="18"/>
  <c r="EZ60" i="18"/>
  <c r="EV60" i="18"/>
  <c r="FC44" i="18"/>
  <c r="FA61" i="18"/>
  <c r="EU42" i="18"/>
  <c r="FA39" i="18"/>
  <c r="EU9" i="18"/>
  <c r="EV44" i="18"/>
  <c r="FB28" i="18"/>
  <c r="FC61" i="18"/>
  <c r="EW61" i="18"/>
  <c r="ES9" i="18"/>
  <c r="EU61" i="18"/>
  <c r="EW60" i="18"/>
  <c r="EV9" i="18"/>
  <c r="EY44" i="18"/>
  <c r="EV28" i="18"/>
  <c r="EV39" i="18"/>
  <c r="ES61" i="18"/>
  <c r="FC60" i="18"/>
  <c r="ET9" i="18"/>
  <c r="ES60" i="18"/>
  <c r="FA44" i="18"/>
  <c r="EZ44" i="18"/>
  <c r="ET28" i="18"/>
  <c r="EZ28" i="18"/>
  <c r="ET27" i="18"/>
  <c r="EU28" i="18"/>
  <c r="EZ39" i="18"/>
  <c r="ES44" i="18"/>
  <c r="FA60" i="18"/>
  <c r="EW9" i="18"/>
  <c r="EW28" i="18"/>
  <c r="ES28" i="18"/>
  <c r="EU44" i="18"/>
  <c r="ET44" i="18"/>
  <c r="FA28" i="18"/>
  <c r="EY22" i="18"/>
  <c r="EU46" i="18"/>
  <c r="FC46" i="18"/>
  <c r="FA22" i="18"/>
  <c r="FA46" i="18"/>
  <c r="EU36" i="18"/>
  <c r="ET63" i="18"/>
  <c r="EU22" i="18"/>
  <c r="ET46" i="18"/>
  <c r="ET22" i="18"/>
  <c r="FB22" i="18"/>
  <c r="ES36" i="18"/>
  <c r="ES22" i="18"/>
  <c r="FB46" i="18"/>
  <c r="EV20" i="18"/>
  <c r="EW22" i="18"/>
  <c r="EV46" i="18"/>
  <c r="ET47" i="18"/>
  <c r="EV38" i="18"/>
  <c r="FA25" i="18"/>
  <c r="FB63" i="18"/>
  <c r="EY62" i="18"/>
  <c r="EU53" i="18"/>
  <c r="ES54" i="18"/>
  <c r="EV56" i="18"/>
  <c r="ET53" i="18"/>
  <c r="FC11" i="18"/>
  <c r="EU25" i="18"/>
  <c r="ET65" i="18"/>
  <c r="EW20" i="18"/>
  <c r="EY54" i="18"/>
  <c r="FA47" i="18"/>
  <c r="EV62" i="18"/>
  <c r="ES53" i="18"/>
  <c r="EZ65" i="18"/>
  <c r="FC20" i="18"/>
  <c r="EY47" i="18"/>
  <c r="EY38" i="18"/>
  <c r="FC25" i="18"/>
  <c r="EY63" i="18"/>
  <c r="FC17" i="18"/>
  <c r="EU54" i="18"/>
  <c r="FA56" i="18"/>
  <c r="FB53" i="18"/>
  <c r="FA65" i="18"/>
  <c r="EY20" i="18"/>
  <c r="FA20" i="18"/>
  <c r="FC54" i="18"/>
  <c r="FC38" i="18"/>
  <c r="FA63" i="18"/>
  <c r="EZ47" i="18"/>
  <c r="FA38" i="18"/>
  <c r="FA62" i="18"/>
  <c r="ET56" i="18"/>
  <c r="FA53" i="18"/>
  <c r="EZ11" i="18"/>
  <c r="FB65" i="18"/>
  <c r="EZ64" i="18"/>
  <c r="FA54" i="18"/>
  <c r="EV54" i="18"/>
  <c r="ES38" i="18"/>
  <c r="FB47" i="18"/>
  <c r="ET38" i="18"/>
  <c r="EZ38" i="18"/>
  <c r="FC63" i="18"/>
  <c r="FB62" i="18"/>
  <c r="FC56" i="18"/>
  <c r="EZ53" i="18"/>
  <c r="EV11" i="18"/>
  <c r="FC65" i="18"/>
  <c r="FB20" i="18"/>
  <c r="EU20" i="18"/>
  <c r="EW53" i="18"/>
  <c r="EZ25" i="18"/>
  <c r="EV63" i="18"/>
  <c r="ET62" i="18"/>
  <c r="FB56" i="18"/>
  <c r="FC53" i="18"/>
  <c r="EY11" i="18"/>
  <c r="EU56" i="18"/>
  <c r="EV65" i="18"/>
  <c r="ET20" i="18"/>
  <c r="ES20" i="18"/>
  <c r="FC47" i="18"/>
  <c r="EZ63" i="18"/>
  <c r="EZ62" i="18"/>
  <c r="EW56" i="18"/>
  <c r="ES65" i="18"/>
  <c r="EZ20" i="18"/>
  <c r="EV29" i="18"/>
  <c r="EV15" i="18"/>
  <c r="EV42" i="18"/>
  <c r="EU47" i="18"/>
  <c r="FB23" i="18"/>
  <c r="EZ19" i="18"/>
  <c r="FA35" i="18"/>
  <c r="EV14" i="18"/>
  <c r="EY23" i="18"/>
  <c r="FB45" i="18"/>
  <c r="EZ55" i="18"/>
  <c r="ET23" i="18"/>
  <c r="FB15" i="18"/>
  <c r="EZ36" i="18"/>
  <c r="EV23" i="18"/>
  <c r="EU23" i="18"/>
  <c r="FC15" i="18"/>
  <c r="EY36" i="18"/>
  <c r="EZ23" i="18"/>
  <c r="EZ32" i="18"/>
  <c r="FB32" i="18"/>
  <c r="EV57" i="18"/>
  <c r="EY43" i="18"/>
  <c r="EY15" i="18"/>
  <c r="ES48" i="18"/>
  <c r="FA23" i="18"/>
  <c r="EU21" i="18"/>
  <c r="EX21" i="18"/>
  <c r="EZ57" i="18"/>
  <c r="EX57" i="18"/>
  <c r="ES19" i="18"/>
  <c r="EX19" i="18"/>
  <c r="EW32" i="18"/>
  <c r="EW49" i="18"/>
  <c r="FA49" i="18"/>
  <c r="EV19" i="18"/>
  <c r="FA57" i="18"/>
  <c r="EZ52" i="18"/>
  <c r="EW17" i="18"/>
  <c r="FB24" i="18"/>
  <c r="EV33" i="18"/>
  <c r="EX33" i="18"/>
  <c r="FA33" i="18"/>
  <c r="EZ33" i="18"/>
  <c r="EY33" i="18"/>
  <c r="FB33" i="18"/>
  <c r="FC33" i="18"/>
  <c r="EV58" i="18"/>
  <c r="EY35" i="18"/>
  <c r="FA45" i="18"/>
  <c r="EU58" i="18"/>
  <c r="EZ14" i="18"/>
  <c r="FC59" i="18"/>
  <c r="EZ50" i="18"/>
  <c r="EV50" i="18"/>
  <c r="FC29" i="18"/>
  <c r="FC37" i="18"/>
  <c r="EY37" i="18"/>
  <c r="ES51" i="18"/>
  <c r="EX51" i="18"/>
  <c r="EW7" i="18"/>
  <c r="EX7" i="18"/>
  <c r="EY7" i="18"/>
  <c r="FC7" i="18"/>
  <c r="ET7" i="18"/>
  <c r="FA7" i="18"/>
  <c r="FB7" i="18"/>
  <c r="EZ7" i="18"/>
  <c r="ES32" i="18"/>
  <c r="ET42" i="18"/>
  <c r="FB55" i="18"/>
  <c r="EZ21" i="18"/>
  <c r="FB36" i="18"/>
  <c r="EX11" i="18"/>
  <c r="ES27" i="18"/>
  <c r="EX27" i="18"/>
  <c r="FC27" i="18"/>
  <c r="EX8" i="18"/>
  <c r="FC32" i="18"/>
  <c r="FB19" i="18"/>
  <c r="EW57" i="18"/>
  <c r="FB52" i="18"/>
  <c r="ET17" i="18"/>
  <c r="FC43" i="18"/>
  <c r="FC58" i="18"/>
  <c r="FC35" i="18"/>
  <c r="ET45" i="18"/>
  <c r="EY14" i="18"/>
  <c r="FB59" i="18"/>
  <c r="ET29" i="18"/>
  <c r="EZ37" i="18"/>
  <c r="ES33" i="18"/>
  <c r="EW15" i="18"/>
  <c r="EX15" i="18"/>
  <c r="FA42" i="18"/>
  <c r="EY55" i="18"/>
  <c r="ET21" i="18"/>
  <c r="EV21" i="18"/>
  <c r="EV48" i="18"/>
  <c r="EX48" i="18"/>
  <c r="FA48" i="18"/>
  <c r="FB48" i="18"/>
  <c r="EZ48" i="18"/>
  <c r="EY48" i="18"/>
  <c r="FC48" i="18"/>
  <c r="ET16" i="18"/>
  <c r="EX16" i="18"/>
  <c r="EV36" i="18"/>
  <c r="EV40" i="18"/>
  <c r="EX40" i="18"/>
  <c r="FA40" i="18"/>
  <c r="FB27" i="18"/>
  <c r="ES64" i="18"/>
  <c r="EX64" i="18"/>
  <c r="ET19" i="18"/>
  <c r="EU43" i="18"/>
  <c r="FC52" i="18"/>
  <c r="ES21" i="18"/>
  <c r="EV17" i="18"/>
  <c r="FB43" i="18"/>
  <c r="EV24" i="18"/>
  <c r="EY24" i="18"/>
  <c r="ES50" i="18"/>
  <c r="EX50" i="18"/>
  <c r="FA58" i="18"/>
  <c r="FB35" i="18"/>
  <c r="EZ45" i="18"/>
  <c r="EU27" i="18"/>
  <c r="EY59" i="18"/>
  <c r="FB50" i="18"/>
  <c r="FB29" i="18"/>
  <c r="EY8" i="18"/>
  <c r="EW8" i="18"/>
  <c r="FA37" i="18"/>
  <c r="ES37" i="18"/>
  <c r="FC64" i="18"/>
  <c r="EY21" i="18"/>
  <c r="ES45" i="18"/>
  <c r="EU13" i="18"/>
  <c r="EX13" i="18"/>
  <c r="EW39" i="18"/>
  <c r="EX39" i="18"/>
  <c r="EW36" i="18"/>
  <c r="ES29" i="18"/>
  <c r="ES57" i="18"/>
  <c r="EV26" i="18"/>
  <c r="EX26" i="18"/>
  <c r="FA59" i="18"/>
  <c r="FB40" i="18"/>
  <c r="EW27" i="18"/>
  <c r="EY27" i="18"/>
  <c r="EZ49" i="18"/>
  <c r="EX49" i="18"/>
  <c r="EY49" i="18"/>
  <c r="EW19" i="18"/>
  <c r="ES43" i="18"/>
  <c r="ET57" i="18"/>
  <c r="EY52" i="18"/>
  <c r="FB17" i="18"/>
  <c r="EU24" i="18"/>
  <c r="ES42" i="18"/>
  <c r="EX42" i="18"/>
  <c r="EU59" i="18"/>
  <c r="ET41" i="18"/>
  <c r="EX41" i="18"/>
  <c r="ET58" i="18"/>
  <c r="ET35" i="18"/>
  <c r="EW45" i="18"/>
  <c r="FB14" i="18"/>
  <c r="EZ59" i="18"/>
  <c r="FA50" i="18"/>
  <c r="EZ29" i="18"/>
  <c r="EV8" i="18"/>
  <c r="ES40" i="18"/>
  <c r="EU63" i="18"/>
  <c r="EZ56" i="18"/>
  <c r="EX56" i="18"/>
  <c r="EY42" i="18"/>
  <c r="ET64" i="18"/>
  <c r="FA55" i="18"/>
  <c r="FB21" i="18"/>
  <c r="EU31" i="18"/>
  <c r="ES12" i="18"/>
  <c r="EW33" i="18"/>
  <c r="EW40" i="18"/>
  <c r="EV43" i="18"/>
  <c r="EX43" i="18"/>
  <c r="EW24" i="18"/>
  <c r="EX24" i="18"/>
  <c r="EU37" i="18"/>
  <c r="EX37" i="18"/>
  <c r="EY32" i="18"/>
  <c r="ET49" i="18"/>
  <c r="FC19" i="18"/>
  <c r="ES35" i="18"/>
  <c r="EX35" i="18"/>
  <c r="FB57" i="18"/>
  <c r="EZ17" i="18"/>
  <c r="ES24" i="18"/>
  <c r="EZ43" i="18"/>
  <c r="EZ24" i="18"/>
  <c r="EW30" i="18"/>
  <c r="EX30" i="18"/>
  <c r="EU64" i="18"/>
  <c r="EW35" i="18"/>
  <c r="EY45" i="18"/>
  <c r="FA14" i="18"/>
  <c r="ET59" i="18"/>
  <c r="EW50" i="18"/>
  <c r="EY29" i="18"/>
  <c r="FA8" i="18"/>
  <c r="ET37" i="18"/>
  <c r="EW62" i="18"/>
  <c r="EX62" i="18"/>
  <c r="EW38" i="18"/>
  <c r="EX38" i="18"/>
  <c r="EV34" i="18"/>
  <c r="EX34" i="18"/>
  <c r="EU40" i="18"/>
  <c r="EU50" i="18"/>
  <c r="EU51" i="18"/>
  <c r="FB42" i="18"/>
  <c r="FA64" i="18"/>
  <c r="EW21" i="18"/>
  <c r="EW47" i="18"/>
  <c r="EX47" i="18"/>
  <c r="EZ9" i="18"/>
  <c r="EX9" i="18"/>
  <c r="EV61" i="18"/>
  <c r="EX61" i="18"/>
  <c r="EU12" i="18"/>
  <c r="FA36" i="18"/>
  <c r="EU49" i="18"/>
  <c r="ES52" i="18"/>
  <c r="EX52" i="18"/>
  <c r="ET52" i="18"/>
  <c r="EZ40" i="18"/>
  <c r="FA27" i="18"/>
  <c r="FC49" i="18"/>
  <c r="EY19" i="18"/>
  <c r="EY57" i="18"/>
  <c r="FA52" i="18"/>
  <c r="FA17" i="18"/>
  <c r="EW55" i="18"/>
  <c r="EX55" i="18"/>
  <c r="EW58" i="18"/>
  <c r="EX58" i="18"/>
  <c r="EW43" i="18"/>
  <c r="FC24" i="18"/>
  <c r="FB58" i="18"/>
  <c r="EZ35" i="18"/>
  <c r="EU30" i="18"/>
  <c r="FC50" i="18"/>
  <c r="EZ8" i="18"/>
  <c r="FB37" i="18"/>
  <c r="EV25" i="18"/>
  <c r="EX25" i="18"/>
  <c r="FC42" i="18"/>
  <c r="FB64" i="18"/>
  <c r="EV55" i="18"/>
  <c r="FA21" i="18"/>
  <c r="EV10" i="18"/>
  <c r="EX10" i="18"/>
  <c r="FC36" i="18"/>
  <c r="ES49" i="18"/>
  <c r="EU52" i="18"/>
  <c r="ES59" i="18"/>
  <c r="EX59" i="18"/>
  <c r="ET40" i="18"/>
  <c r="EY40" i="18"/>
  <c r="EZ27" i="18"/>
  <c r="EV32" i="18"/>
  <c r="EX32" i="18"/>
  <c r="EU29" i="18"/>
  <c r="EX29" i="18"/>
  <c r="ET32" i="18"/>
  <c r="EV49" i="18"/>
  <c r="FA19" i="18"/>
  <c r="EW63" i="18"/>
  <c r="EX63" i="18"/>
  <c r="FC57" i="18"/>
  <c r="EV52" i="18"/>
  <c r="EY17" i="18"/>
  <c r="EW23" i="18"/>
  <c r="EX23" i="18"/>
  <c r="EW14" i="18"/>
  <c r="EX14" i="18"/>
  <c r="FA43" i="18"/>
  <c r="ET24" i="18"/>
  <c r="EW31" i="18"/>
  <c r="EX31" i="18"/>
  <c r="EU45" i="18"/>
  <c r="EX45" i="18"/>
  <c r="EZ22" i="18"/>
  <c r="EX22" i="18"/>
  <c r="EZ58" i="18"/>
  <c r="EV35" i="18"/>
  <c r="EV45" i="18"/>
  <c r="EV53" i="18"/>
  <c r="EX53" i="18"/>
  <c r="ES30" i="18"/>
  <c r="ES58" i="18"/>
  <c r="EW59" i="18"/>
  <c r="EY50" i="18"/>
  <c r="EW29" i="18"/>
  <c r="FC8" i="18"/>
  <c r="EW37" i="18"/>
  <c r="EU32" i="18"/>
  <c r="EZ42" i="18"/>
  <c r="EW64" i="18"/>
  <c r="EY64" i="18"/>
  <c r="ET55" i="18"/>
  <c r="FC21" i="18"/>
  <c r="EW46" i="18"/>
  <c r="EX46" i="18"/>
  <c r="EY65" i="18"/>
  <c r="EX65" i="18"/>
  <c r="ES62" i="18"/>
  <c r="EU60" i="18"/>
  <c r="EX60" i="18"/>
  <c r="ET36" i="18"/>
  <c r="EW54" i="18"/>
  <c r="EX54" i="18"/>
  <c r="EV18" i="18"/>
  <c r="EX18" i="18"/>
  <c r="EZ6" i="18"/>
  <c r="FA6" i="18"/>
  <c r="EY6" i="18"/>
  <c r="FC6" i="18"/>
  <c r="EV6" i="18"/>
  <c r="FB6" i="18"/>
  <c r="EW6" i="18"/>
  <c r="ET6" i="18"/>
  <c r="EU6" i="18"/>
  <c r="ES6" i="18"/>
  <c r="CT6" i="18"/>
  <c r="DU6" i="18"/>
  <c r="AU53" i="18"/>
  <c r="AV50" i="18"/>
  <c r="AV43" i="18"/>
  <c r="AU57" i="18"/>
  <c r="AV24" i="18"/>
  <c r="AV35" i="18"/>
  <c r="AV63" i="18"/>
  <c r="AV65" i="18"/>
  <c r="AU58" i="18"/>
  <c r="BW5" i="18"/>
  <c r="DE5" i="18"/>
  <c r="DI5" i="18"/>
  <c r="DB5" i="18"/>
  <c r="DC5" i="18"/>
  <c r="BX5" i="18"/>
  <c r="ED5" i="18"/>
  <c r="DP5" i="18"/>
  <c r="EE5" i="18"/>
  <c r="BY5" i="18"/>
  <c r="DD5" i="18"/>
  <c r="DH5" i="18"/>
  <c r="AX5" i="18"/>
  <c r="CW5" i="18"/>
  <c r="CR5" i="18"/>
  <c r="BZ5" i="18"/>
  <c r="FJ5" i="18"/>
  <c r="BO5" i="18"/>
  <c r="AV31" i="18"/>
  <c r="AU31" i="18"/>
  <c r="AU37" i="18"/>
  <c r="AV37" i="18"/>
  <c r="CM5" i="18"/>
  <c r="BL5" i="18"/>
  <c r="CP5" i="18"/>
  <c r="BH5" i="18"/>
  <c r="CC5" i="18"/>
  <c r="DF5" i="18"/>
  <c r="BA5" i="18"/>
  <c r="DM5" i="18"/>
  <c r="BQ5" i="18"/>
  <c r="AV55" i="18"/>
  <c r="AU55" i="18"/>
  <c r="AV47" i="18"/>
  <c r="AU47" i="18"/>
  <c r="AV25" i="18"/>
  <c r="AU25" i="18"/>
  <c r="AU40" i="18"/>
  <c r="AV40" i="18"/>
  <c r="BT5" i="18"/>
  <c r="CI5" i="18"/>
  <c r="CJ5" i="18"/>
  <c r="AZ5" i="18"/>
  <c r="CE5" i="18"/>
  <c r="CZ5" i="18"/>
  <c r="BP5" i="18"/>
  <c r="CG5" i="18"/>
  <c r="CF5" i="18"/>
  <c r="AV51" i="18"/>
  <c r="AU51" i="18"/>
  <c r="BS5" i="18"/>
  <c r="AV28" i="18"/>
  <c r="AU28" i="18"/>
  <c r="AV48" i="18"/>
  <c r="AU48" i="18"/>
  <c r="AV29" i="18"/>
  <c r="AU29" i="18"/>
  <c r="BI5" i="18"/>
  <c r="AV46" i="18"/>
  <c r="AU46" i="18"/>
  <c r="EG5" i="18"/>
  <c r="CQ5" i="18"/>
  <c r="EB5" i="18"/>
  <c r="EH5" i="18"/>
  <c r="DG5" i="18"/>
  <c r="BG5" i="18"/>
  <c r="AV41" i="18"/>
  <c r="AU41" i="18"/>
  <c r="AV52" i="18"/>
  <c r="AU52" i="18"/>
  <c r="CA5" i="18"/>
  <c r="AV32" i="18"/>
  <c r="AU32" i="18"/>
  <c r="BF5" i="18"/>
  <c r="CH5" i="18"/>
  <c r="BN5" i="18"/>
  <c r="BM5" i="18"/>
  <c r="EM5" i="18"/>
  <c r="AY5" i="18"/>
  <c r="AU42" i="18"/>
  <c r="AV42" i="18"/>
  <c r="AU27" i="18"/>
  <c r="AV27" i="18"/>
  <c r="AV34" i="18"/>
  <c r="AU34" i="18"/>
  <c r="AU33" i="18"/>
  <c r="AV33" i="18"/>
  <c r="CS5" i="18"/>
  <c r="DA5" i="18"/>
  <c r="EN5" i="18"/>
  <c r="BD5" i="18"/>
  <c r="EO5" i="18"/>
  <c r="AU56" i="18"/>
  <c r="AV56" i="18"/>
  <c r="AU59" i="18"/>
  <c r="AV59" i="18"/>
  <c r="AU61" i="18"/>
  <c r="AV61" i="18"/>
  <c r="AV60" i="18"/>
  <c r="AU60" i="18"/>
  <c r="CL5" i="18"/>
  <c r="CD5" i="18"/>
  <c r="EF5" i="18"/>
  <c r="CB5" i="18"/>
  <c r="BE5" i="18"/>
  <c r="AV54" i="18"/>
  <c r="AU54" i="18"/>
  <c r="AV30" i="18"/>
  <c r="AU30" i="18"/>
  <c r="AV45" i="18"/>
  <c r="AU45" i="18"/>
  <c r="AU44" i="18"/>
  <c r="AV44" i="18"/>
  <c r="AV64" i="18"/>
  <c r="AU64" i="18"/>
  <c r="AV36" i="18"/>
  <c r="AU36" i="18"/>
  <c r="AV26" i="18"/>
  <c r="AU26" i="18"/>
  <c r="AU39" i="18"/>
  <c r="AV39" i="18"/>
  <c r="CX5" i="18"/>
  <c r="CN5" i="18"/>
  <c r="EP5" i="18"/>
  <c r="CK5" i="18"/>
  <c r="BC5" i="18"/>
  <c r="BK5" i="18"/>
  <c r="CY5" i="18"/>
  <c r="BJ5" i="18"/>
  <c r="EA5" i="18"/>
  <c r="AU38" i="18"/>
  <c r="AV38" i="18"/>
  <c r="AV62" i="18"/>
  <c r="AU62" i="18"/>
  <c r="AU49" i="18"/>
  <c r="AV49" i="18"/>
  <c r="F13" i="17"/>
  <c r="E14" i="17"/>
  <c r="R14" i="16"/>
  <c r="R14" i="17" s="1"/>
  <c r="E15" i="16"/>
  <c r="E16" i="16" s="1"/>
  <c r="F14" i="17"/>
  <c r="CT5" i="18" l="1"/>
  <c r="CU5" i="18"/>
  <c r="EZ5" i="18"/>
  <c r="EV5" i="18"/>
  <c r="FA5" i="18"/>
  <c r="FB5" i="18"/>
  <c r="FC5" i="18"/>
  <c r="EY5" i="18"/>
  <c r="EX5" i="18"/>
  <c r="EW5" i="18"/>
  <c r="E15" i="17"/>
  <c r="F15" i="16"/>
  <c r="R15" i="16" s="1"/>
  <c r="R15" i="17" s="1"/>
  <c r="E17" i="16"/>
  <c r="E18" i="16" s="1"/>
  <c r="F18" i="16" s="1"/>
  <c r="F16" i="16"/>
  <c r="R16" i="16" s="1"/>
  <c r="E16" i="17"/>
  <c r="F15" i="17" l="1"/>
  <c r="E18" i="17"/>
  <c r="F17" i="16"/>
  <c r="R17" i="16" s="1"/>
  <c r="F16" i="17"/>
  <c r="R17" i="17"/>
  <c r="E17" i="17"/>
  <c r="F18" i="17" l="1"/>
  <c r="R18" i="16"/>
  <c r="R18" i="17" s="1"/>
  <c r="E19" i="16"/>
  <c r="F17" i="17"/>
  <c r="E19" i="17" l="1"/>
  <c r="F19" i="16"/>
  <c r="E20" i="16"/>
  <c r="E20" i="17" s="1"/>
  <c r="F19" i="17" l="1"/>
  <c r="R19" i="16"/>
  <c r="R19" i="17" s="1"/>
  <c r="F20" i="16"/>
  <c r="E21" i="16"/>
  <c r="E22" i="16" s="1"/>
  <c r="F22" i="16" s="1"/>
  <c r="E23" i="16" l="1"/>
  <c r="R22" i="16"/>
  <c r="R22" i="17" s="1"/>
  <c r="E21" i="17"/>
  <c r="R20" i="16"/>
  <c r="F20" i="17"/>
  <c r="F21" i="16"/>
  <c r="R21" i="16" l="1"/>
  <c r="F21" i="17"/>
  <c r="E24" i="16"/>
  <c r="E25" i="16" s="1"/>
  <c r="E23" i="17"/>
  <c r="F23" i="16"/>
  <c r="E22" i="17"/>
  <c r="F25" i="16" l="1"/>
  <c r="E26" i="16"/>
  <c r="F26" i="16" s="1"/>
  <c r="F24" i="16"/>
  <c r="E24" i="17"/>
  <c r="F22" i="17"/>
  <c r="R23" i="16"/>
  <c r="R23" i="17" s="1"/>
  <c r="F23" i="17"/>
  <c r="E27" i="16" l="1"/>
  <c r="E26" i="17"/>
  <c r="R24" i="16"/>
  <c r="F24" i="17"/>
  <c r="E25" i="17"/>
  <c r="R26" i="16" l="1"/>
  <c r="R26" i="17" s="1"/>
  <c r="F26" i="17"/>
  <c r="E28" i="16"/>
  <c r="F27" i="16"/>
  <c r="E27" i="17"/>
  <c r="F25" i="17"/>
  <c r="R25" i="16"/>
  <c r="R27" i="16" l="1"/>
  <c r="R27" i="17" s="1"/>
  <c r="F27" i="17"/>
  <c r="E29" i="16"/>
  <c r="E28" i="17"/>
  <c r="F28" i="16"/>
  <c r="AH15" i="16"/>
  <c r="AH14" i="17"/>
  <c r="W11" i="18" s="1"/>
  <c r="FH11" i="18" l="1"/>
  <c r="EU11" i="18"/>
  <c r="ET11" i="18"/>
  <c r="DV11" i="18"/>
  <c r="DS11" i="18"/>
  <c r="DT11" i="18"/>
  <c r="DO11" i="18"/>
  <c r="DU11" i="18"/>
  <c r="DR11" i="18"/>
  <c r="DQ11" i="18"/>
  <c r="ES11" i="18"/>
  <c r="X14" i="18"/>
  <c r="W8" i="18"/>
  <c r="AH16" i="16"/>
  <c r="AH17" i="16" s="1"/>
  <c r="AH15" i="17"/>
  <c r="W14" i="18" s="1"/>
  <c r="F28" i="17"/>
  <c r="R28" i="16"/>
  <c r="E30" i="16"/>
  <c r="F30" i="16" s="1"/>
  <c r="F29" i="16"/>
  <c r="E29" i="17"/>
  <c r="FH14" i="18" l="1"/>
  <c r="ES14" i="18"/>
  <c r="EU14" i="18"/>
  <c r="ET14" i="18"/>
  <c r="DV14" i="18"/>
  <c r="DU14" i="18"/>
  <c r="DR14" i="18"/>
  <c r="DO14" i="18"/>
  <c r="DQ14" i="18"/>
  <c r="DS14" i="18"/>
  <c r="DT14" i="18"/>
  <c r="EI14" i="18"/>
  <c r="DY14" i="18"/>
  <c r="EJ14" i="18"/>
  <c r="DZ14" i="18"/>
  <c r="DX14" i="18"/>
  <c r="FH8" i="18"/>
  <c r="ES8" i="18"/>
  <c r="EU8" i="18"/>
  <c r="DT8" i="18"/>
  <c r="DO8" i="18"/>
  <c r="DU8" i="18"/>
  <c r="DQ8" i="18"/>
  <c r="DR8" i="18"/>
  <c r="DS8" i="18"/>
  <c r="DV8" i="18"/>
  <c r="ET8" i="18"/>
  <c r="X15" i="18"/>
  <c r="W15" i="18"/>
  <c r="R29" i="16"/>
  <c r="F29" i="17"/>
  <c r="E31" i="16"/>
  <c r="E30" i="17"/>
  <c r="FH15" i="18" l="1"/>
  <c r="FH5" i="18" s="1"/>
  <c r="EU15" i="18"/>
  <c r="EU5" i="18" s="1"/>
  <c r="ES15" i="18"/>
  <c r="ES5" i="18" s="1"/>
  <c r="DV15" i="18"/>
  <c r="DV5" i="18" s="1"/>
  <c r="DT15" i="18"/>
  <c r="DT5" i="18" s="1"/>
  <c r="DQ15" i="18"/>
  <c r="DQ5" i="18" s="1"/>
  <c r="DS15" i="18"/>
  <c r="DS5" i="18" s="1"/>
  <c r="DU15" i="18"/>
  <c r="DU5" i="18" s="1"/>
  <c r="DR15" i="18"/>
  <c r="DR5" i="18" s="1"/>
  <c r="DO15" i="18"/>
  <c r="DO5" i="18" s="1"/>
  <c r="ET15" i="18"/>
  <c r="ET5" i="18" s="1"/>
  <c r="DY15" i="18"/>
  <c r="DY5" i="18" s="1"/>
  <c r="EI15" i="18"/>
  <c r="EI5" i="18" s="1"/>
  <c r="DX15" i="18"/>
  <c r="DX5" i="18" s="1"/>
  <c r="EJ15" i="18"/>
  <c r="EJ5" i="18" s="1"/>
  <c r="DZ15" i="18"/>
  <c r="DZ5" i="18" s="1"/>
  <c r="BR5" i="18"/>
  <c r="EL5" i="18"/>
  <c r="EK5" i="18"/>
  <c r="EC5" i="18"/>
  <c r="F30" i="17"/>
  <c r="R30" i="16"/>
  <c r="R30" i="17" s="1"/>
  <c r="E32" i="16"/>
  <c r="F31" i="16"/>
  <c r="E31" i="17"/>
  <c r="BB5" i="18" l="1"/>
  <c r="F31" i="17"/>
  <c r="R31" i="16"/>
  <c r="R31" i="17" s="1"/>
  <c r="E33" i="16"/>
  <c r="E32" i="17"/>
  <c r="F32" i="16"/>
  <c r="E34" i="16" l="1"/>
  <c r="E33" i="17"/>
  <c r="F33" i="16"/>
  <c r="R32" i="16"/>
  <c r="F32" i="17"/>
  <c r="E35" i="16" l="1"/>
  <c r="F34" i="16"/>
  <c r="E34" i="17"/>
  <c r="R33" i="16"/>
  <c r="F33" i="17"/>
  <c r="F34" i="17" l="1"/>
  <c r="R34" i="16"/>
  <c r="R34" i="17" s="1"/>
  <c r="E36" i="16"/>
  <c r="F35" i="16"/>
  <c r="E35" i="17"/>
  <c r="G13" i="18" l="1"/>
  <c r="E37" i="16"/>
  <c r="E36" i="17"/>
  <c r="F36" i="16"/>
  <c r="F35" i="17"/>
  <c r="R35" i="16"/>
  <c r="R35" i="17" s="1"/>
  <c r="FD13" i="18" l="1"/>
  <c r="AW13" i="18"/>
  <c r="FE13" i="18"/>
  <c r="FF13" i="18"/>
  <c r="FK13" i="18"/>
  <c r="DL13" i="18"/>
  <c r="G17" i="18"/>
  <c r="E38" i="16"/>
  <c r="E39" i="16" s="1"/>
  <c r="E40" i="16" s="1"/>
  <c r="F37" i="16"/>
  <c r="R36" i="16"/>
  <c r="F36" i="17"/>
  <c r="E37" i="17"/>
  <c r="FK17" i="18" l="1"/>
  <c r="FD17" i="18"/>
  <c r="FM17" i="18"/>
  <c r="FE17" i="18"/>
  <c r="FF17" i="18"/>
  <c r="AW17" i="18"/>
  <c r="DL17" i="18"/>
  <c r="E41" i="16"/>
  <c r="F40" i="16"/>
  <c r="R40" i="16" s="1"/>
  <c r="R37" i="16"/>
  <c r="F37" i="17"/>
  <c r="F38" i="16"/>
  <c r="R38" i="16" s="1"/>
  <c r="R38" i="17" s="1"/>
  <c r="E38" i="17"/>
  <c r="G20" i="18" l="1"/>
  <c r="E42" i="16"/>
  <c r="F41" i="16"/>
  <c r="R41" i="16" s="1"/>
  <c r="F38" i="17"/>
  <c r="E39" i="17"/>
  <c r="F39" i="16"/>
  <c r="R39" i="16" s="1"/>
  <c r="R39" i="17" s="1"/>
  <c r="AW20" i="18" l="1"/>
  <c r="FK20" i="18"/>
  <c r="FD20" i="18"/>
  <c r="FE20" i="18"/>
  <c r="FF20" i="18"/>
  <c r="FM19" i="18"/>
  <c r="DL20" i="18"/>
  <c r="G21" i="18"/>
  <c r="FM20" i="18" s="1"/>
  <c r="E43" i="16"/>
  <c r="F42" i="16"/>
  <c r="R42" i="16" s="1"/>
  <c r="E42" i="17"/>
  <c r="F39" i="17"/>
  <c r="E40" i="17"/>
  <c r="AW21" i="18" l="1"/>
  <c r="FG21" i="18"/>
  <c r="FK21" i="18"/>
  <c r="FD21" i="18"/>
  <c r="FM21" i="18"/>
  <c r="FE21" i="18"/>
  <c r="FF21" i="18"/>
  <c r="DL21" i="18"/>
  <c r="FG17" i="18"/>
  <c r="FG19" i="18"/>
  <c r="FG18" i="18"/>
  <c r="FG20" i="18"/>
  <c r="E19" i="18"/>
  <c r="E20" i="18" s="1"/>
  <c r="E21" i="18" s="1"/>
  <c r="R42" i="17"/>
  <c r="F42" i="17"/>
  <c r="E44" i="16"/>
  <c r="E43" i="17"/>
  <c r="F43" i="16"/>
  <c r="R43" i="16" s="1"/>
  <c r="F40" i="17"/>
  <c r="E41" i="17"/>
  <c r="E22" i="18" l="1"/>
  <c r="E23" i="18" s="1"/>
  <c r="AU21" i="18"/>
  <c r="AV21" i="18"/>
  <c r="AU20" i="18"/>
  <c r="AV20" i="18"/>
  <c r="AV19" i="18"/>
  <c r="AU19" i="18"/>
  <c r="F43" i="17"/>
  <c r="R43" i="17"/>
  <c r="E45" i="16"/>
  <c r="E44" i="17"/>
  <c r="F44" i="16"/>
  <c r="R44" i="16" s="1"/>
  <c r="F41" i="17"/>
  <c r="AU23" i="18" l="1"/>
  <c r="AV23" i="18"/>
  <c r="AU22" i="18"/>
  <c r="AV22" i="18"/>
  <c r="E46" i="16"/>
  <c r="E45" i="17"/>
  <c r="F45" i="16"/>
  <c r="R45" i="16" s="1"/>
  <c r="F44" i="17"/>
  <c r="F45" i="17" l="1"/>
  <c r="E47" i="16"/>
  <c r="F46" i="16"/>
  <c r="R46" i="16" s="1"/>
  <c r="E46" i="17"/>
  <c r="E48" i="16" l="1"/>
  <c r="E47" i="17"/>
  <c r="F47" i="16"/>
  <c r="R47" i="16" s="1"/>
  <c r="R46" i="17"/>
  <c r="F46" i="17"/>
  <c r="R47" i="17" l="1"/>
  <c r="F47" i="17"/>
  <c r="E49" i="16"/>
  <c r="E48" i="17"/>
  <c r="F48" i="16"/>
  <c r="R48" i="16" s="1"/>
  <c r="F48" i="17" l="1"/>
  <c r="E50" i="16"/>
  <c r="E49" i="17"/>
  <c r="F49" i="16"/>
  <c r="R49" i="16" s="1"/>
  <c r="E51" i="16" l="1"/>
  <c r="F50" i="16"/>
  <c r="R50" i="16" s="1"/>
  <c r="E50" i="17"/>
  <c r="F49" i="17"/>
  <c r="F50" i="17" l="1"/>
  <c r="R50" i="17"/>
  <c r="E52" i="16"/>
  <c r="E51" i="17"/>
  <c r="F51" i="16"/>
  <c r="R51" i="16" s="1"/>
  <c r="E53" i="16" l="1"/>
  <c r="E52" i="17"/>
  <c r="F52" i="16"/>
  <c r="R52" i="16" s="1"/>
  <c r="R51" i="17"/>
  <c r="F51" i="17"/>
  <c r="F52" i="17" l="1"/>
  <c r="E54" i="16"/>
  <c r="E53" i="17"/>
  <c r="F53" i="16"/>
  <c r="R53" i="16" s="1"/>
  <c r="F53" i="17" l="1"/>
  <c r="E55" i="16"/>
  <c r="E54" i="17"/>
  <c r="F54" i="16"/>
  <c r="R54" i="16" s="1"/>
  <c r="E56" i="16" l="1"/>
  <c r="F55" i="16"/>
  <c r="R55" i="16" s="1"/>
  <c r="E55" i="17"/>
  <c r="R54" i="17"/>
  <c r="G6" i="18" s="1"/>
  <c r="F54" i="17"/>
  <c r="FF6" i="18" l="1"/>
  <c r="DL6" i="18"/>
  <c r="AW6" i="18"/>
  <c r="DK6" i="18"/>
  <c r="DN6" i="18"/>
  <c r="FK6" i="18"/>
  <c r="FD6" i="18"/>
  <c r="FE6" i="18"/>
  <c r="R55" i="17"/>
  <c r="F55" i="17"/>
  <c r="E57" i="16"/>
  <c r="E56" i="17"/>
  <c r="F56" i="16"/>
  <c r="R56" i="16" s="1"/>
  <c r="FI6" i="18" l="1"/>
  <c r="ER6" i="18" s="1"/>
  <c r="F56" i="17"/>
  <c r="E58" i="16"/>
  <c r="F58" i="16" s="1"/>
  <c r="R58" i="16" s="1"/>
  <c r="F57" i="16"/>
  <c r="R57" i="16" s="1"/>
  <c r="E57" i="17"/>
  <c r="F57" i="17" l="1"/>
  <c r="E59" i="16"/>
  <c r="E58" i="17"/>
  <c r="R58" i="17" l="1"/>
  <c r="F58" i="17"/>
  <c r="E60" i="16"/>
  <c r="F59" i="16"/>
  <c r="R59" i="16" s="1"/>
  <c r="E59" i="17"/>
  <c r="G10" i="18" l="1"/>
  <c r="R59" i="17"/>
  <c r="F59" i="17"/>
  <c r="E61" i="16"/>
  <c r="E60" i="17"/>
  <c r="F60" i="16"/>
  <c r="R60" i="16" s="1"/>
  <c r="FK10" i="18" l="1"/>
  <c r="FD10" i="18"/>
  <c r="FE10" i="18"/>
  <c r="AW10" i="18"/>
  <c r="FF10" i="18"/>
  <c r="DL10" i="18"/>
  <c r="FM9" i="18"/>
  <c r="G11" i="18"/>
  <c r="G12" i="18"/>
  <c r="F60" i="17"/>
  <c r="E62" i="16"/>
  <c r="F62" i="16" s="1"/>
  <c r="R62" i="16" s="1"/>
  <c r="F61" i="16"/>
  <c r="R61" i="16" s="1"/>
  <c r="E61" i="17"/>
  <c r="FK11" i="18" l="1"/>
  <c r="FD11" i="18"/>
  <c r="FM11" i="18"/>
  <c r="FE11" i="18"/>
  <c r="FF11" i="18"/>
  <c r="AW11" i="18"/>
  <c r="DL11" i="18"/>
  <c r="FK12" i="18"/>
  <c r="FM12" i="18"/>
  <c r="FD12" i="18"/>
  <c r="FE12" i="18"/>
  <c r="FF12" i="18"/>
  <c r="AW12" i="18"/>
  <c r="DL12" i="18"/>
  <c r="FM10" i="18"/>
  <c r="F61" i="17"/>
  <c r="E63" i="16"/>
  <c r="F63" i="16" s="1"/>
  <c r="R63" i="16" s="1"/>
  <c r="E62" i="17"/>
  <c r="E64" i="16" l="1"/>
  <c r="E63" i="17"/>
  <c r="R62" i="17"/>
  <c r="F62" i="17"/>
  <c r="G8" i="18" l="1"/>
  <c r="G14" i="18"/>
  <c r="F63" i="17"/>
  <c r="R63" i="17"/>
  <c r="E65" i="16"/>
  <c r="E64" i="17"/>
  <c r="F64" i="16"/>
  <c r="R64" i="16" s="1"/>
  <c r="FK14" i="18" l="1"/>
  <c r="FE14" i="18"/>
  <c r="FF14" i="18"/>
  <c r="FD14" i="18"/>
  <c r="AW14" i="18"/>
  <c r="DL14" i="18"/>
  <c r="FM13" i="18"/>
  <c r="FK8" i="18"/>
  <c r="FD8" i="18"/>
  <c r="FE8" i="18"/>
  <c r="FF8" i="18"/>
  <c r="FM8" i="18"/>
  <c r="AW8" i="18"/>
  <c r="DL8" i="18"/>
  <c r="G15" i="18"/>
  <c r="FM14" i="18" s="1"/>
  <c r="G16" i="18"/>
  <c r="C8" i="18"/>
  <c r="C9" i="18" s="1"/>
  <c r="C10" i="18" s="1"/>
  <c r="C11" i="18" s="1"/>
  <c r="C12" i="18" s="1"/>
  <c r="C13" i="18" s="1"/>
  <c r="C14" i="18" s="1"/>
  <c r="D8" i="18"/>
  <c r="D9" i="18" s="1"/>
  <c r="D10" i="18" s="1"/>
  <c r="D11" i="18" s="1"/>
  <c r="D12" i="18" s="1"/>
  <c r="D13" i="18" s="1"/>
  <c r="D14" i="18" s="1"/>
  <c r="E8" i="18"/>
  <c r="E9" i="18" s="1"/>
  <c r="E10" i="18" s="1"/>
  <c r="AU10" i="18" s="1"/>
  <c r="E11" i="18"/>
  <c r="E12" i="18" s="1"/>
  <c r="E13" i="18" s="1"/>
  <c r="E65" i="17"/>
  <c r="F65" i="16"/>
  <c r="R65" i="16" s="1"/>
  <c r="R65" i="17" s="1"/>
  <c r="G7" i="18" s="1"/>
  <c r="F64" i="17"/>
  <c r="D15" i="18" l="1"/>
  <c r="C15" i="18"/>
  <c r="DN7" i="18"/>
  <c r="DN5" i="18" s="1"/>
  <c r="DK7" i="18"/>
  <c r="DK5" i="18" s="1"/>
  <c r="AW7" i="18"/>
  <c r="C7" i="18"/>
  <c r="D7" i="18"/>
  <c r="FK7" i="18"/>
  <c r="E7" i="18"/>
  <c r="FD7" i="18"/>
  <c r="FI7" i="18" s="1"/>
  <c r="ER7" i="18" s="1"/>
  <c r="FE7" i="18"/>
  <c r="DL7" i="18"/>
  <c r="FF7" i="18"/>
  <c r="FM6" i="18"/>
  <c r="FM7" i="18"/>
  <c r="FG11" i="18"/>
  <c r="FG8" i="18"/>
  <c r="FG10" i="18"/>
  <c r="FG9" i="18"/>
  <c r="FG14" i="18"/>
  <c r="FG12" i="18"/>
  <c r="FK15" i="18"/>
  <c r="FD15" i="18"/>
  <c r="AW15" i="18"/>
  <c r="AW5" i="18" s="1"/>
  <c r="FM15" i="18"/>
  <c r="FE15" i="18"/>
  <c r="FF15" i="18"/>
  <c r="FG15" i="18"/>
  <c r="DL15" i="18"/>
  <c r="FG13" i="18"/>
  <c r="FK16" i="18"/>
  <c r="FD16" i="18"/>
  <c r="FE16" i="18"/>
  <c r="FM16" i="18"/>
  <c r="AW16" i="18"/>
  <c r="FF16" i="18"/>
  <c r="FG16" i="18"/>
  <c r="DL16" i="18"/>
  <c r="FG7" i="18"/>
  <c r="FG6" i="18"/>
  <c r="AV9" i="18"/>
  <c r="AU8" i="18"/>
  <c r="AV10" i="18"/>
  <c r="C16" i="18"/>
  <c r="C17" i="18" s="1"/>
  <c r="C18" i="18" s="1"/>
  <c r="C19" i="18" s="1"/>
  <c r="C20" i="18" s="1"/>
  <c r="C21" i="18" s="1"/>
  <c r="C22" i="18" s="1"/>
  <c r="C23" i="18" s="1"/>
  <c r="D16" i="18"/>
  <c r="D17" i="18" s="1"/>
  <c r="D18" i="18" s="1"/>
  <c r="D19" i="18" s="1"/>
  <c r="D20" i="18" s="1"/>
  <c r="D21" i="18" s="1"/>
  <c r="D22" i="18" s="1"/>
  <c r="D23" i="18" s="1"/>
  <c r="AV8" i="18"/>
  <c r="AU9" i="18"/>
  <c r="E14" i="18"/>
  <c r="E15" i="18" s="1"/>
  <c r="E16" i="18" s="1"/>
  <c r="AV13" i="18"/>
  <c r="AU13" i="18"/>
  <c r="AU12" i="18"/>
  <c r="AV12" i="18"/>
  <c r="AV11" i="18"/>
  <c r="AU11" i="18"/>
  <c r="F65" i="17"/>
  <c r="FL35" i="18" l="1"/>
  <c r="FL44" i="18"/>
  <c r="FF5" i="18"/>
  <c r="FL38" i="18"/>
  <c r="FL56" i="18"/>
  <c r="FK5" i="18"/>
  <c r="FL15" i="18"/>
  <c r="FL40" i="18"/>
  <c r="FL22" i="18"/>
  <c r="FL60" i="18"/>
  <c r="FL20" i="18"/>
  <c r="FL46" i="18"/>
  <c r="FL26" i="18"/>
  <c r="FL21" i="18"/>
  <c r="FL18" i="18"/>
  <c r="FL19" i="18"/>
  <c r="FE5" i="18"/>
  <c r="FL25" i="18"/>
  <c r="FL32" i="18"/>
  <c r="FL10" i="18"/>
  <c r="FL16" i="18"/>
  <c r="AU7" i="18"/>
  <c r="AV7" i="18"/>
  <c r="FL27" i="18"/>
  <c r="FL55" i="18"/>
  <c r="FL62" i="18"/>
  <c r="FL64" i="18"/>
  <c r="FL28" i="18"/>
  <c r="DL5" i="18"/>
  <c r="FL7" i="18"/>
  <c r="FL11" i="18"/>
  <c r="FL29" i="18"/>
  <c r="FL47" i="18"/>
  <c r="FL13" i="18"/>
  <c r="FL53" i="18"/>
  <c r="FL17" i="18"/>
  <c r="FL54" i="18"/>
  <c r="FM5" i="18"/>
  <c r="FL12" i="18"/>
  <c r="FL65" i="18"/>
  <c r="FL57" i="18"/>
  <c r="FL48" i="18"/>
  <c r="FL30" i="18"/>
  <c r="FL42" i="18"/>
  <c r="FL45" i="18"/>
  <c r="FL59" i="18"/>
  <c r="FL50" i="18"/>
  <c r="FL43" i="18"/>
  <c r="FL61" i="18"/>
  <c r="FL49" i="18"/>
  <c r="FL39" i="18"/>
  <c r="FL36" i="18"/>
  <c r="FL33" i="18"/>
  <c r="FL52" i="18"/>
  <c r="FL34" i="18"/>
  <c r="FL31" i="18"/>
  <c r="FL24" i="18"/>
  <c r="FL37" i="18"/>
  <c r="FL23" i="18"/>
  <c r="FL63" i="18"/>
  <c r="FL9" i="18"/>
  <c r="FL51" i="18"/>
  <c r="FL41" i="18"/>
  <c r="FL58" i="18"/>
  <c r="FL8" i="18"/>
  <c r="FL14" i="18"/>
  <c r="FG5" i="18"/>
  <c r="FL6" i="18"/>
  <c r="E17" i="18"/>
  <c r="E18" i="18" s="1"/>
  <c r="AU16" i="18"/>
  <c r="AV16" i="18"/>
  <c r="AU15" i="18"/>
  <c r="AV15" i="18"/>
  <c r="AV14" i="18"/>
  <c r="AU14" i="18"/>
  <c r="FL5" i="18" l="1"/>
  <c r="AV18" i="18"/>
  <c r="AU18" i="18"/>
  <c r="AV17" i="18"/>
  <c r="AV5" i="18" s="1"/>
  <c r="AU17" i="18"/>
  <c r="AU5"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G4" authorId="0" shapeId="0" xr:uid="{E99126A3-701B-4ED6-AAEF-0D922EDB169D}">
      <text>
        <r>
          <rPr>
            <sz val="12"/>
            <color indexed="81"/>
            <rFont val="ＭＳ Ｐゴシック"/>
            <family val="3"/>
            <charset val="128"/>
            <scheme val="minor"/>
          </rPr>
          <t>１件の工事届で２棟以上のとき、一連番号を記入する。
ただし</t>
        </r>
        <r>
          <rPr>
            <sz val="12"/>
            <color indexed="81"/>
            <rFont val="ＭＳ Ｐゴシック"/>
            <family val="3"/>
            <charset val="129"/>
            <scheme val="minor"/>
          </rPr>
          <t>"９"以上はすべて"９"を記入する</t>
        </r>
      </text>
    </comment>
    <comment ref="H4" authorId="0" shapeId="0" xr:uid="{B92D332A-ED81-4817-B0D5-CDF9CE588041}">
      <text>
        <r>
          <rPr>
            <sz val="12"/>
            <color indexed="81"/>
            <rFont val="ＭＳ Ｐゴシック"/>
            <family val="3"/>
            <charset val="128"/>
          </rPr>
          <t>１棟の中に利用関係が異なる住宅があるとき一連番号を記入する</t>
        </r>
      </text>
    </comment>
    <comment ref="I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J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K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L4" authorId="0" shapeId="0" xr:uid="{785B7F90-765E-44C1-9577-CE485C4ACABD}">
      <text>
        <r>
          <rPr>
            <sz val="12"/>
            <color indexed="81"/>
            <rFont val="MS P ゴシック"/>
            <family val="3"/>
            <charset val="128"/>
          </rPr>
          <t xml:space="preserve">１．新築
２．増築
３．改築
</t>
        </r>
      </text>
    </comment>
    <comment ref="O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P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W4" authorId="0" shapeId="0" xr:uid="{3C955726-F220-4557-A0D7-6CAA5BAB11F3}">
      <text>
        <r>
          <rPr>
            <sz val="12"/>
            <color indexed="81"/>
            <rFont val="MS P ゴシック"/>
            <family val="3"/>
            <charset val="128"/>
          </rPr>
          <t>１．新設
２．その他</t>
        </r>
        <r>
          <rPr>
            <sz val="9"/>
            <color indexed="81"/>
            <rFont val="MS P ゴシック"/>
            <family val="3"/>
            <charset val="128"/>
          </rPr>
          <t xml:space="preserve">
</t>
        </r>
      </text>
    </comment>
    <comment ref="X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Y4" authorId="0" shapeId="0" xr:uid="{A17CD01C-5000-47D0-B96D-AE5F3FC014BB}">
      <text>
        <r>
          <rPr>
            <sz val="12"/>
            <color indexed="81"/>
            <rFont val="ＭＳ Ｐゴシック"/>
            <family val="3"/>
            <charset val="128"/>
            <scheme val="minor"/>
          </rPr>
          <t>１．在来工法
２．プレハブ工法
３．枠組壁工法</t>
        </r>
      </text>
    </comment>
    <comment ref="Z4" authorId="0" shapeId="0" xr:uid="{EB5EC7C2-97A9-4827-BEBB-52C025B13460}">
      <text>
        <r>
          <rPr>
            <sz val="12"/>
            <color indexed="81"/>
            <rFont val="ＭＳ Ｐゴシック"/>
            <family val="3"/>
            <charset val="128"/>
            <scheme val="minor"/>
          </rPr>
          <t>１．専用住宅
２．併用住宅
３．その他の住宅</t>
        </r>
      </text>
    </comment>
    <comment ref="AA4" authorId="0" shapeId="0" xr:uid="{AFEE8BA4-3C89-4CF1-8D76-6750153B3CEC}">
      <text>
        <r>
          <rPr>
            <sz val="12"/>
            <color indexed="81"/>
            <rFont val="ＭＳ Ｐゴシック"/>
            <family val="3"/>
            <charset val="128"/>
            <scheme val="minor"/>
          </rPr>
          <t>１．一戸建住宅
２．長屋建住宅
３．共同住宅</t>
        </r>
      </text>
    </comment>
    <comment ref="AB4" authorId="0" shapeId="0" xr:uid="{738AF0CE-FA8F-44B3-840A-BC83626CDEA3}">
      <text>
        <r>
          <rPr>
            <sz val="12"/>
            <color indexed="81"/>
            <rFont val="ＭＳ Ｐゴシック"/>
            <family val="3"/>
            <charset val="128"/>
            <scheme val="minor"/>
          </rPr>
          <t>１．持家
２．貸家
３．給与住宅　
４．分譲住宅</t>
        </r>
      </text>
    </comment>
    <comment ref="AF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<sst xmlns="http://schemas.openxmlformats.org/spreadsheetml/2006/main" count="7617" uniqueCount="2485">
  <si>
    <t>第四十号様式（第八条関係）（Ａ４）</t>
    <phoneticPr fontId="1"/>
  </si>
  <si>
    <t>建築基準法第15条第１項の規定による</t>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</si>
  <si>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</si>
  <si>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</si>
  <si>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</si>
  <si>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</si>
  <si>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</si>
  <si>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</si>
  <si>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</si>
  <si>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</si>
  <si>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</si>
  <si>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</si>
  <si>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</si>
  <si>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</si>
  <si>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</si>
  <si>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</si>
  <si>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</si>
  <si>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</si>
  <si>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</si>
  <si>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</si>
  <si>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</si>
  <si>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</si>
  <si>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 xml:space="preserve"> 　※受付経由機関記載欄</t>
    <phoneticPr fontId="1"/>
  </si>
  <si>
    <t>【１．着工及び工事完了の予定期日】</t>
    <phoneticPr fontId="1"/>
  </si>
  <si>
    <t>【２．建築主】</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</si>
  <si>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</si>
  <si>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</si>
  <si>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</si>
  <si>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</si>
  <si>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</si>
  <si>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</si>
  <si>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</si>
  <si>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</si>
  <si>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</si>
  <si>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</si>
  <si>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</si>
  <si>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</si>
  <si>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</si>
  <si>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</si>
  <si>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</si>
  <si>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</si>
  <si>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</si>
  <si>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</si>
  <si>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</si>
  <si>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</si>
  <si>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</si>
  <si>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月間</t>
    <rPh sb="0" eb="1">
      <t>ツキ</t>
    </rPh>
    <rPh sb="1" eb="2">
      <t>アイダ</t>
    </rPh>
    <phoneticPr fontId="1"/>
  </si>
  <si>
    <t>㎡</t>
    <phoneticPr fontId="1"/>
  </si>
  <si>
    <t>万円</t>
    <rPh sb="0" eb="2">
      <t>マンエン</t>
    </rPh>
    <phoneticPr fontId="1"/>
  </si>
  <si>
    <t>(1)木造</t>
    <phoneticPr fontId="1"/>
  </si>
  <si>
    <t>（第三面）</t>
    <phoneticPr fontId="1"/>
  </si>
  <si>
    <t>【１．住宅部分の概要】</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</si>
  <si>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</si>
  <si>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</si>
  <si>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</si>
  <si>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</si>
  <si>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</si>
  <si>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</si>
  <si>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</si>
  <si>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(1)在来工法</t>
    <phoneticPr fontId="1"/>
  </si>
  <si>
    <t>(2)プレハブ工法</t>
    <phoneticPr fontId="1"/>
  </si>
  <si>
    <t>(3)枠組壁工法</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</si>
  <si>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</si>
  <si>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</si>
  <si>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</si>
  <si>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</si>
  <si>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</si>
  <si>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</si>
  <si>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(1)持家　</t>
    <phoneticPr fontId="1"/>
  </si>
  <si>
    <t>(2)貸家　　</t>
    <phoneticPr fontId="1"/>
  </si>
  <si>
    <t>(3)給与住宅</t>
    <phoneticPr fontId="1"/>
  </si>
  <si>
    <t>(4)分譲住宅</t>
    <phoneticPr fontId="1"/>
  </si>
  <si>
    <t>戸</t>
    <rPh sb="0" eb="1">
      <t>コ</t>
    </rPh>
    <phoneticPr fontId="1"/>
  </si>
  <si>
    <t>(1)老朽して危険があるため</t>
    <phoneticPr fontId="1"/>
  </si>
  <si>
    <t>(1)持家</t>
    <phoneticPr fontId="1"/>
  </si>
  <si>
    <t>(2)貸家</t>
    <phoneticPr fontId="1"/>
  </si>
  <si>
    <t>農林水産業</t>
    <phoneticPr fontId="1"/>
  </si>
  <si>
    <t>製造業</t>
    <phoneticPr fontId="1"/>
  </si>
  <si>
    <t>電気・ガス・熱供給・水道業</t>
    <phoneticPr fontId="1"/>
  </si>
  <si>
    <t>情報通信業</t>
    <phoneticPr fontId="1"/>
  </si>
  <si>
    <t>運輸業</t>
    <phoneticPr fontId="1"/>
  </si>
  <si>
    <t>卸売業、小売業</t>
    <phoneticPr fontId="1"/>
  </si>
  <si>
    <t>金融業、保険業</t>
    <phoneticPr fontId="1"/>
  </si>
  <si>
    <t>不動産業</t>
    <phoneticPr fontId="1"/>
  </si>
  <si>
    <t>宿泊業、飲食サービス業</t>
    <phoneticPr fontId="1"/>
  </si>
  <si>
    <t>教育、学習支援業</t>
    <phoneticPr fontId="1"/>
  </si>
  <si>
    <t>医療、福祉</t>
    <phoneticPr fontId="1"/>
  </si>
  <si>
    <t>その他のサービス業</t>
    <phoneticPr fontId="1"/>
  </si>
  <si>
    <t>(6)個人</t>
    <rPh sb="3" eb="5">
      <t>コジン</t>
    </rPh>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</si>
  <si>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</si>
  <si>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</si>
  <si>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</si>
  <si>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</si>
  <si>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</si>
  <si>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</si>
  <si>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</si>
  <si>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7"/>
  </si>
  <si>
    <t>札幌市北区</t>
    <phoneticPr fontId="7"/>
  </si>
  <si>
    <t>札幌市東区</t>
    <phoneticPr fontId="7"/>
  </si>
  <si>
    <t>札幌市白石区</t>
    <phoneticPr fontId="7"/>
  </si>
  <si>
    <t>札幌市豊平区</t>
    <phoneticPr fontId="7"/>
  </si>
  <si>
    <t>札幌市南区</t>
    <phoneticPr fontId="7"/>
  </si>
  <si>
    <t>札幌市西区</t>
    <phoneticPr fontId="7"/>
  </si>
  <si>
    <t>札幌市厚別区</t>
    <phoneticPr fontId="7"/>
  </si>
  <si>
    <t>札幌市手稲区</t>
    <phoneticPr fontId="7"/>
  </si>
  <si>
    <t>札幌市清田区</t>
    <phoneticPr fontId="7"/>
  </si>
  <si>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</si>
  <si>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</si>
  <si>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</si>
  <si>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</si>
  <si>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</si>
  <si>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</si>
  <si>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</si>
  <si>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</si>
  <si>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</si>
  <si>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</si>
  <si>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</si>
  <si>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</si>
  <si>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</si>
  <si>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</si>
  <si>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</si>
  <si>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</si>
  <si>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</si>
  <si>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</si>
  <si>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</si>
  <si>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</si>
  <si>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</si>
  <si>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</si>
  <si>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</si>
  <si>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</si>
  <si>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</si>
  <si>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</si>
  <si>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</si>
  <si>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</si>
  <si>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</si>
  <si>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</si>
  <si>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</si>
  <si>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</si>
  <si>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</si>
  <si>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</si>
  <si>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</si>
  <si>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</si>
  <si>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</si>
  <si>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</si>
  <si>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</si>
  <si>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</si>
  <si>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</si>
  <si>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</si>
  <si>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</si>
  <si>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</si>
  <si>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</si>
  <si>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</si>
  <si>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</si>
  <si>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</si>
  <si>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</si>
  <si>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</si>
  <si>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</si>
  <si>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</si>
  <si>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</si>
  <si>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</si>
  <si>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</si>
  <si>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</si>
  <si>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</si>
  <si>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</si>
  <si>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</si>
  <si>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</si>
  <si>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</si>
  <si>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</si>
  <si>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</si>
  <si>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</si>
  <si>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</si>
  <si>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</si>
  <si>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</si>
  <si>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</si>
  <si>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</si>
  <si>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</si>
  <si>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</si>
  <si>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</si>
  <si>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</si>
  <si>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</si>
  <si>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</si>
  <si>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</si>
  <si>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</si>
  <si>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</si>
  <si>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</si>
  <si>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</si>
  <si>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</si>
  <si>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</si>
  <si>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</si>
  <si>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</si>
  <si>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</si>
  <si>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</si>
  <si>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</si>
  <si>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</si>
  <si>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</si>
  <si>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</si>
  <si>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</si>
  <si>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</si>
  <si>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</si>
  <si>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</si>
  <si>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</si>
  <si>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</si>
  <si>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</si>
  <si>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</si>
  <si>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</si>
  <si>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</si>
  <si>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</si>
  <si>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</si>
  <si>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</si>
  <si>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</si>
  <si>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</si>
  <si>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</si>
  <si>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</si>
  <si>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</si>
  <si>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</si>
  <si>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</si>
  <si>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</si>
  <si>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</si>
  <si>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</si>
  <si>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</si>
  <si>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</si>
  <si>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</si>
  <si>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</si>
  <si>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</si>
  <si>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</si>
  <si>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</si>
  <si>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</si>
  <si>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</si>
  <si>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</si>
  <si>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</si>
  <si>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</si>
  <si>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</si>
  <si>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</si>
  <si>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</si>
  <si>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</si>
  <si>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</si>
  <si>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</si>
  <si>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</si>
  <si>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</si>
  <si>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</si>
  <si>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</si>
  <si>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</si>
  <si>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</si>
  <si>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</si>
  <si>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</si>
  <si>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</si>
  <si>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</si>
  <si>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</si>
  <si>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</si>
  <si>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</si>
  <si>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</si>
  <si>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</si>
  <si>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</si>
  <si>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</si>
  <si>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</si>
  <si>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</si>
  <si>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</si>
  <si>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</si>
  <si>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</si>
  <si>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</si>
  <si>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</si>
  <si>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</si>
  <si>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</si>
  <si>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</si>
  <si>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</si>
  <si>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</si>
  <si>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</si>
  <si>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</si>
  <si>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</si>
  <si>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</si>
  <si>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</si>
  <si>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</si>
  <si>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</si>
  <si>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</si>
  <si>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</si>
  <si>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</si>
  <si>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</si>
  <si>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</si>
  <si>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</si>
  <si>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</si>
  <si>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</si>
  <si>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</si>
  <si>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</si>
  <si>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</si>
  <si>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</si>
  <si>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</si>
  <si>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</si>
  <si>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</si>
  <si>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</si>
  <si>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</si>
  <si>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</si>
  <si>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</si>
  <si>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</si>
  <si>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</si>
  <si>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</si>
  <si>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</si>
  <si>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</si>
  <si>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</si>
  <si>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</si>
  <si>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</si>
  <si>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</si>
  <si>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</si>
  <si>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</si>
  <si>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</si>
  <si>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</si>
  <si>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</si>
  <si>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</si>
  <si>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</si>
  <si>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</si>
  <si>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</si>
  <si>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</si>
  <si>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</si>
  <si>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</si>
  <si>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</si>
  <si>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</si>
  <si>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</si>
  <si>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</si>
  <si>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</si>
  <si>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</si>
  <si>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</si>
  <si>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</si>
  <si>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</si>
  <si>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</si>
  <si>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</si>
  <si>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</si>
  <si>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</si>
  <si>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</si>
  <si>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</si>
  <si>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</si>
  <si>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</si>
  <si>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</si>
  <si>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</si>
  <si>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</si>
  <si>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</si>
  <si>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</si>
  <si>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</si>
  <si>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</si>
  <si>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</si>
  <si>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</si>
  <si>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</si>
  <si>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</si>
  <si>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</si>
  <si>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</si>
  <si>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</si>
  <si>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</si>
  <si>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</si>
  <si>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</si>
  <si>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</si>
  <si>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</si>
  <si>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</si>
  <si>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</si>
  <si>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</si>
  <si>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</si>
  <si>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</si>
  <si>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</si>
  <si>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</si>
  <si>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</si>
  <si>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</si>
  <si>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</si>
  <si>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</si>
  <si>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</si>
  <si>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</si>
  <si>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</si>
  <si>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</si>
  <si>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7"/>
  </si>
  <si>
    <t>仙台市宮城野区</t>
    <phoneticPr fontId="7"/>
  </si>
  <si>
    <t>仙台市若林区</t>
    <phoneticPr fontId="7"/>
  </si>
  <si>
    <t>仙台市太白区</t>
    <phoneticPr fontId="7"/>
  </si>
  <si>
    <t>仙台市泉区</t>
    <phoneticPr fontId="7"/>
  </si>
  <si>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</si>
  <si>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</si>
  <si>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</si>
  <si>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</si>
  <si>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</si>
  <si>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</si>
  <si>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</si>
  <si>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</si>
  <si>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</si>
  <si>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</si>
  <si>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</si>
  <si>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</si>
  <si>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</si>
  <si>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</si>
  <si>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</si>
  <si>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</si>
  <si>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</si>
  <si>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</si>
  <si>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</si>
  <si>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</si>
  <si>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</si>
  <si>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</si>
  <si>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</si>
  <si>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</si>
  <si>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</si>
  <si>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</si>
  <si>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</si>
  <si>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</si>
  <si>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</si>
  <si>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</si>
  <si>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</si>
  <si>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</si>
  <si>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</si>
  <si>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</si>
  <si>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</si>
  <si>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</si>
  <si>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</si>
  <si>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</si>
  <si>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</si>
  <si>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</si>
  <si>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</si>
  <si>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</si>
  <si>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</si>
  <si>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</si>
  <si>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</si>
  <si>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</si>
  <si>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</si>
  <si>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</si>
  <si>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</si>
  <si>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</si>
  <si>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</si>
  <si>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</si>
  <si>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</si>
  <si>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</si>
  <si>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</si>
  <si>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</si>
  <si>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</si>
  <si>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</si>
  <si>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</si>
  <si>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</si>
  <si>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</si>
  <si>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</si>
  <si>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</si>
  <si>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</si>
  <si>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</si>
  <si>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</si>
  <si>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</si>
  <si>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</si>
  <si>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</si>
  <si>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</si>
  <si>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</si>
  <si>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</si>
  <si>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</si>
  <si>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</si>
  <si>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</si>
  <si>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</si>
  <si>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</si>
  <si>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</si>
  <si>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</si>
  <si>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</si>
  <si>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</si>
  <si>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</si>
  <si>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</si>
  <si>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</si>
  <si>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</si>
  <si>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</si>
  <si>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</si>
  <si>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</si>
  <si>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</si>
  <si>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</si>
  <si>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</si>
  <si>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</si>
  <si>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</si>
  <si>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</si>
  <si>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</si>
  <si>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</si>
  <si>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</si>
  <si>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</si>
  <si>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</si>
  <si>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</si>
  <si>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</si>
  <si>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</si>
  <si>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</si>
  <si>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</si>
  <si>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</si>
  <si>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</si>
  <si>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</si>
  <si>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</si>
  <si>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</si>
  <si>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</si>
  <si>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</si>
  <si>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</si>
  <si>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</si>
  <si>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</si>
  <si>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</si>
  <si>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</si>
  <si>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</si>
  <si>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</si>
  <si>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</si>
  <si>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</si>
  <si>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</si>
  <si>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</si>
  <si>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</si>
  <si>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</si>
  <si>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</si>
  <si>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</si>
  <si>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</si>
  <si>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</si>
  <si>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</si>
  <si>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</si>
  <si>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</si>
  <si>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</si>
  <si>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</si>
  <si>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</si>
  <si>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</si>
  <si>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</si>
  <si>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</si>
  <si>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</si>
  <si>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</si>
  <si>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</si>
  <si>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</si>
  <si>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</si>
  <si>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</si>
  <si>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</si>
  <si>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</si>
  <si>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</si>
  <si>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</si>
  <si>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</si>
  <si>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</si>
  <si>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</si>
  <si>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</si>
  <si>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</si>
  <si>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</si>
  <si>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</si>
  <si>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</si>
  <si>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</si>
  <si>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</si>
  <si>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</si>
  <si>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</si>
  <si>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</si>
  <si>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</si>
  <si>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</si>
  <si>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</si>
  <si>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</si>
  <si>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</si>
  <si>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</si>
  <si>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</si>
  <si>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</si>
  <si>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</si>
  <si>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</si>
  <si>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</si>
  <si>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</si>
  <si>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</si>
  <si>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</si>
  <si>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</si>
  <si>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</si>
  <si>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</si>
  <si>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</si>
  <si>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</si>
  <si>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</si>
  <si>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</si>
  <si>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</si>
  <si>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</si>
  <si>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</si>
  <si>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</si>
  <si>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</si>
  <si>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</si>
  <si>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</si>
  <si>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</si>
  <si>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</si>
  <si>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</si>
  <si>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</si>
  <si>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</si>
  <si>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</si>
  <si>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</si>
  <si>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</si>
  <si>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</si>
  <si>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</si>
  <si>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</si>
  <si>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</si>
  <si>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</si>
  <si>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</si>
  <si>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</si>
  <si>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</si>
  <si>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</si>
  <si>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</si>
  <si>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</si>
  <si>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</si>
  <si>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</si>
  <si>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</si>
  <si>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</si>
  <si>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</si>
  <si>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</si>
  <si>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</si>
  <si>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</si>
  <si>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</si>
  <si>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</si>
  <si>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</si>
  <si>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</si>
  <si>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</si>
  <si>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</si>
  <si>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</si>
  <si>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</si>
  <si>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</si>
  <si>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</si>
  <si>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</si>
  <si>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</si>
  <si>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</si>
  <si>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</si>
  <si>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</si>
  <si>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</si>
  <si>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</si>
  <si>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</si>
  <si>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</si>
  <si>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</si>
  <si>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</si>
  <si>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</si>
  <si>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</si>
  <si>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</si>
  <si>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</si>
  <si>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</si>
  <si>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</si>
  <si>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</si>
  <si>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</si>
  <si>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</si>
  <si>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</si>
  <si>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</si>
  <si>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</si>
  <si>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</si>
  <si>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</si>
  <si>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</si>
  <si>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</si>
  <si>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</si>
  <si>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</si>
  <si>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</si>
  <si>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</si>
  <si>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</si>
  <si>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</si>
  <si>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</si>
  <si>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</si>
  <si>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</si>
  <si>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7"/>
  </si>
  <si>
    <t>さいたま市北区</t>
    <phoneticPr fontId="7"/>
  </si>
  <si>
    <t>さいたま市大宮区</t>
    <phoneticPr fontId="7"/>
  </si>
  <si>
    <t>さいたま市見沼区</t>
    <phoneticPr fontId="7"/>
  </si>
  <si>
    <t>さいたま市中央区</t>
    <phoneticPr fontId="7"/>
  </si>
  <si>
    <t>さいたま市桜区</t>
    <phoneticPr fontId="7"/>
  </si>
  <si>
    <t>さいたま市浦和区</t>
    <phoneticPr fontId="7"/>
  </si>
  <si>
    <t>さいたま市南区</t>
    <phoneticPr fontId="7"/>
  </si>
  <si>
    <t>さいたま市緑区</t>
    <phoneticPr fontId="7"/>
  </si>
  <si>
    <t>さいたま市岩槻区</t>
    <phoneticPr fontId="7"/>
  </si>
  <si>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</si>
  <si>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</si>
  <si>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</si>
  <si>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</si>
  <si>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</si>
  <si>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</si>
  <si>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</si>
  <si>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</si>
  <si>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</si>
  <si>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</si>
  <si>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</si>
  <si>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</si>
  <si>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</si>
  <si>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</si>
  <si>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</si>
  <si>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</si>
  <si>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</si>
  <si>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</si>
  <si>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</si>
  <si>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</si>
  <si>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</si>
  <si>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</si>
  <si>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</si>
  <si>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</si>
  <si>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</si>
  <si>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</si>
  <si>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</si>
  <si>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</si>
  <si>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</si>
  <si>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</si>
  <si>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</si>
  <si>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</si>
  <si>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</si>
  <si>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</si>
  <si>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</si>
  <si>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</si>
  <si>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</si>
  <si>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</si>
  <si>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</si>
  <si>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</si>
  <si>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</si>
  <si>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</si>
  <si>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</si>
  <si>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</si>
  <si>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</si>
  <si>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</si>
  <si>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</si>
  <si>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</si>
  <si>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</si>
  <si>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</si>
  <si>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</si>
  <si>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</si>
  <si>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</si>
  <si>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</si>
  <si>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</si>
  <si>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</si>
  <si>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</si>
  <si>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</si>
  <si>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</si>
  <si>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</si>
  <si>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</si>
  <si>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</si>
  <si>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7"/>
  </si>
  <si>
    <t>千葉市花見川区</t>
    <phoneticPr fontId="7"/>
  </si>
  <si>
    <t>千葉市稲毛区</t>
    <phoneticPr fontId="7"/>
  </si>
  <si>
    <t>千葉市若葉区</t>
    <phoneticPr fontId="7"/>
  </si>
  <si>
    <t>千葉市緑区</t>
    <phoneticPr fontId="7"/>
  </si>
  <si>
    <t>千葉市美浜区</t>
    <phoneticPr fontId="7"/>
  </si>
  <si>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</si>
  <si>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</si>
  <si>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</si>
  <si>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</si>
  <si>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</si>
  <si>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</si>
  <si>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</si>
  <si>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</si>
  <si>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</si>
  <si>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</si>
  <si>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</si>
  <si>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</si>
  <si>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</si>
  <si>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</si>
  <si>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</si>
  <si>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</si>
  <si>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</si>
  <si>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</si>
  <si>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</si>
  <si>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</si>
  <si>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</si>
  <si>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</si>
  <si>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</si>
  <si>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</si>
  <si>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</si>
  <si>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</si>
  <si>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</si>
  <si>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</si>
  <si>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</si>
  <si>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</si>
  <si>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</si>
  <si>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</si>
  <si>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</si>
  <si>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</si>
  <si>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</si>
  <si>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</si>
  <si>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</si>
  <si>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</si>
  <si>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</si>
  <si>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</si>
  <si>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</si>
  <si>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</si>
  <si>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</si>
  <si>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</si>
  <si>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</si>
  <si>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</si>
  <si>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</si>
  <si>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</si>
  <si>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</si>
  <si>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</si>
  <si>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</si>
  <si>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</si>
  <si>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</si>
  <si>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</si>
  <si>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</si>
  <si>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</si>
  <si>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</si>
  <si>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</si>
  <si>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</si>
  <si>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</si>
  <si>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</si>
  <si>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</si>
  <si>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</si>
  <si>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</si>
  <si>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</si>
  <si>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</si>
  <si>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</si>
  <si>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</si>
  <si>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</si>
  <si>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</si>
  <si>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</si>
  <si>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</si>
  <si>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</si>
  <si>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</si>
  <si>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</si>
  <si>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</si>
  <si>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</si>
  <si>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</si>
  <si>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</si>
  <si>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</si>
  <si>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</si>
  <si>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</si>
  <si>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</si>
  <si>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</si>
  <si>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</si>
  <si>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</si>
  <si>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</si>
  <si>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</si>
  <si>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</si>
  <si>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</si>
  <si>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</si>
  <si>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</si>
  <si>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</si>
  <si>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</si>
  <si>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</si>
  <si>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</si>
  <si>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</si>
  <si>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</si>
  <si>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</si>
  <si>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</si>
  <si>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</si>
  <si>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</si>
  <si>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</si>
  <si>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</si>
  <si>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</si>
  <si>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</si>
  <si>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</si>
  <si>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</si>
  <si>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</si>
  <si>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</si>
  <si>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</si>
  <si>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</si>
  <si>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</si>
  <si>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</si>
  <si>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</si>
  <si>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</si>
  <si>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</si>
  <si>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7"/>
  </si>
  <si>
    <t>横浜市神奈川区</t>
    <phoneticPr fontId="7"/>
  </si>
  <si>
    <t>横浜市西区</t>
    <phoneticPr fontId="7"/>
  </si>
  <si>
    <t>横浜市中区</t>
    <phoneticPr fontId="7"/>
  </si>
  <si>
    <t>横浜市南区</t>
    <phoneticPr fontId="7"/>
  </si>
  <si>
    <t>横浜市保土ケ谷区</t>
    <phoneticPr fontId="7"/>
  </si>
  <si>
    <t>横浜市磯子区</t>
    <phoneticPr fontId="7"/>
  </si>
  <si>
    <t>横浜市金沢区</t>
    <phoneticPr fontId="7"/>
  </si>
  <si>
    <t>横浜市港北区</t>
    <phoneticPr fontId="7"/>
  </si>
  <si>
    <t>横浜市戸塚区</t>
    <phoneticPr fontId="7"/>
  </si>
  <si>
    <t>横浜市港南区</t>
    <phoneticPr fontId="7"/>
  </si>
  <si>
    <t>横浜市旭区</t>
    <phoneticPr fontId="7"/>
  </si>
  <si>
    <t>横浜市緑区</t>
    <phoneticPr fontId="7"/>
  </si>
  <si>
    <t>横浜市瀬谷区</t>
    <phoneticPr fontId="7"/>
  </si>
  <si>
    <t>横浜市栄区</t>
    <phoneticPr fontId="7"/>
  </si>
  <si>
    <t>横浜市泉区</t>
    <phoneticPr fontId="7"/>
  </si>
  <si>
    <t>横浜市青葉区</t>
    <phoneticPr fontId="7"/>
  </si>
  <si>
    <t>横浜市都筑区</t>
    <phoneticPr fontId="7"/>
  </si>
  <si>
    <t>川崎市川崎区</t>
    <phoneticPr fontId="7"/>
  </si>
  <si>
    <t>川崎市幸区</t>
    <phoneticPr fontId="7"/>
  </si>
  <si>
    <t>川崎市中原区</t>
    <phoneticPr fontId="7"/>
  </si>
  <si>
    <t>川崎市高津区</t>
    <phoneticPr fontId="7"/>
  </si>
  <si>
    <t>川崎市多摩区</t>
    <phoneticPr fontId="7"/>
  </si>
  <si>
    <t>川崎市宮前区</t>
    <phoneticPr fontId="7"/>
  </si>
  <si>
    <t>川崎市麻生区</t>
    <phoneticPr fontId="7"/>
  </si>
  <si>
    <t>相模原市緑区</t>
    <phoneticPr fontId="7"/>
  </si>
  <si>
    <t>相模原市中央区</t>
    <phoneticPr fontId="7"/>
  </si>
  <si>
    <t>相模原市南区</t>
    <phoneticPr fontId="7"/>
  </si>
  <si>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</si>
  <si>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</si>
  <si>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</si>
  <si>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</si>
  <si>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</si>
  <si>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</si>
  <si>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</si>
  <si>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</si>
  <si>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</si>
  <si>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</si>
  <si>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</si>
  <si>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</si>
  <si>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</si>
  <si>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</si>
  <si>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</si>
  <si>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</si>
  <si>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</si>
  <si>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</si>
  <si>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</si>
  <si>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</si>
  <si>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</si>
  <si>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</si>
  <si>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</si>
  <si>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</si>
  <si>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</si>
  <si>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</si>
  <si>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</si>
  <si>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</si>
  <si>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</si>
  <si>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</si>
  <si>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</si>
  <si>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7"/>
  </si>
  <si>
    <t>新潟市東区</t>
    <phoneticPr fontId="7"/>
  </si>
  <si>
    <t>新潟市中央区</t>
    <phoneticPr fontId="7"/>
  </si>
  <si>
    <t>新潟市江南区</t>
    <phoneticPr fontId="7"/>
  </si>
  <si>
    <t>新潟市秋葉区</t>
    <phoneticPr fontId="7"/>
  </si>
  <si>
    <t>新潟市南区</t>
    <phoneticPr fontId="7"/>
  </si>
  <si>
    <t>新潟市西区</t>
    <phoneticPr fontId="7"/>
  </si>
  <si>
    <t>新潟市西蒲区</t>
    <phoneticPr fontId="7"/>
  </si>
  <si>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</si>
  <si>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</si>
  <si>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</si>
  <si>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</si>
  <si>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</si>
  <si>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</si>
  <si>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</si>
  <si>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</si>
  <si>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</si>
  <si>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</si>
  <si>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</si>
  <si>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</si>
  <si>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</si>
  <si>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</si>
  <si>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</si>
  <si>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</si>
  <si>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</si>
  <si>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</si>
  <si>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</si>
  <si>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</si>
  <si>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</si>
  <si>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</si>
  <si>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</si>
  <si>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</si>
  <si>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</si>
  <si>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</si>
  <si>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</si>
  <si>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</si>
  <si>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</si>
  <si>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</si>
  <si>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</si>
  <si>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</si>
  <si>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</si>
  <si>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</si>
  <si>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</si>
  <si>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</si>
  <si>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</si>
  <si>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</si>
  <si>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</si>
  <si>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</si>
  <si>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</si>
  <si>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</si>
  <si>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</si>
  <si>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</si>
  <si>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</si>
  <si>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</si>
  <si>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</si>
  <si>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</si>
  <si>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</si>
  <si>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</si>
  <si>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</si>
  <si>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</si>
  <si>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</si>
  <si>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</si>
  <si>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</si>
  <si>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</si>
  <si>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</si>
  <si>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</si>
  <si>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</si>
  <si>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</si>
  <si>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</si>
  <si>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</si>
  <si>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</si>
  <si>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</si>
  <si>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</si>
  <si>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</si>
  <si>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</si>
  <si>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</si>
  <si>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</si>
  <si>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</si>
  <si>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</si>
  <si>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</si>
  <si>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</si>
  <si>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</si>
  <si>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</si>
  <si>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</si>
  <si>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</si>
  <si>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</si>
  <si>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</si>
  <si>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</si>
  <si>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</si>
  <si>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</si>
  <si>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</si>
  <si>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</si>
  <si>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</si>
  <si>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</si>
  <si>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</si>
  <si>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</si>
  <si>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</si>
  <si>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</si>
  <si>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</si>
  <si>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</si>
  <si>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</si>
  <si>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</si>
  <si>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</si>
  <si>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</si>
  <si>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</si>
  <si>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</si>
  <si>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</si>
  <si>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</si>
  <si>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</si>
  <si>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</si>
  <si>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</si>
  <si>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</si>
  <si>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</si>
  <si>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</si>
  <si>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</si>
  <si>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</si>
  <si>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</si>
  <si>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</si>
  <si>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</si>
  <si>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</si>
  <si>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</si>
  <si>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</si>
  <si>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</si>
  <si>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</si>
  <si>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</si>
  <si>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</si>
  <si>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</si>
  <si>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</si>
  <si>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</si>
  <si>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</si>
  <si>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</si>
  <si>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</si>
  <si>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</si>
  <si>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</si>
  <si>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</si>
  <si>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</si>
  <si>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</si>
  <si>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</si>
  <si>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</si>
  <si>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</si>
  <si>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</si>
  <si>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</si>
  <si>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</si>
  <si>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</si>
  <si>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</si>
  <si>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</si>
  <si>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</si>
  <si>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</si>
  <si>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</si>
  <si>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</si>
  <si>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</si>
  <si>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</si>
  <si>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</si>
  <si>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</si>
  <si>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</si>
  <si>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</si>
  <si>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</si>
  <si>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</si>
  <si>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</si>
  <si>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</si>
  <si>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</si>
  <si>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</si>
  <si>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</si>
  <si>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</si>
  <si>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</si>
  <si>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</si>
  <si>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</si>
  <si>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</si>
  <si>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</si>
  <si>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</si>
  <si>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</si>
  <si>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</si>
  <si>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</si>
  <si>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</si>
  <si>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</si>
  <si>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</si>
  <si>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</si>
  <si>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</si>
  <si>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</si>
  <si>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</si>
  <si>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</si>
  <si>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</si>
  <si>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</si>
  <si>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</si>
  <si>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</si>
  <si>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</si>
  <si>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</si>
  <si>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</si>
  <si>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</si>
  <si>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</si>
  <si>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</si>
  <si>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</si>
  <si>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</si>
  <si>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</si>
  <si>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</si>
  <si>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</si>
  <si>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</si>
  <si>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</si>
  <si>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</si>
  <si>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</si>
  <si>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</si>
  <si>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</si>
  <si>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</si>
  <si>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</si>
  <si>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</si>
  <si>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</si>
  <si>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</si>
  <si>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</si>
  <si>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</si>
  <si>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</si>
  <si>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</si>
  <si>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</si>
  <si>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</si>
  <si>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</si>
  <si>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</si>
  <si>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</si>
  <si>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</si>
  <si>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</si>
  <si>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</si>
  <si>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</si>
  <si>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</si>
  <si>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</si>
  <si>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</si>
  <si>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</si>
  <si>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</si>
  <si>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</si>
  <si>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</si>
  <si>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</si>
  <si>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</si>
  <si>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</si>
  <si>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</si>
  <si>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</si>
  <si>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</si>
  <si>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</si>
  <si>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7"/>
  </si>
  <si>
    <t>静岡市駿河区</t>
    <phoneticPr fontId="7"/>
  </si>
  <si>
    <t>静岡市清水区</t>
    <phoneticPr fontId="7"/>
  </si>
  <si>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</si>
  <si>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</si>
  <si>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</si>
  <si>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</si>
  <si>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</si>
  <si>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</si>
  <si>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</si>
  <si>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</si>
  <si>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</si>
  <si>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</si>
  <si>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</si>
  <si>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</si>
  <si>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</si>
  <si>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</si>
  <si>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</si>
  <si>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</si>
  <si>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</si>
  <si>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</si>
  <si>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</si>
  <si>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</si>
  <si>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</si>
  <si>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</si>
  <si>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</si>
  <si>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</si>
  <si>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</si>
  <si>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</si>
  <si>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</si>
  <si>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</si>
  <si>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</si>
  <si>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</si>
  <si>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</si>
  <si>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</si>
  <si>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7"/>
  </si>
  <si>
    <t>名古屋市東区</t>
    <phoneticPr fontId="7"/>
  </si>
  <si>
    <t>名古屋市北区</t>
    <phoneticPr fontId="7"/>
  </si>
  <si>
    <t>名古屋市西区</t>
    <phoneticPr fontId="7"/>
  </si>
  <si>
    <t>名古屋市中村区</t>
    <phoneticPr fontId="7"/>
  </si>
  <si>
    <t>名古屋市中区</t>
    <phoneticPr fontId="7"/>
  </si>
  <si>
    <t>名古屋市昭和区</t>
    <phoneticPr fontId="7"/>
  </si>
  <si>
    <t>名古屋市瑞穂区</t>
    <phoneticPr fontId="7"/>
  </si>
  <si>
    <t>名古屋市熱田区</t>
    <phoneticPr fontId="7"/>
  </si>
  <si>
    <t>名古屋市中川区</t>
    <phoneticPr fontId="7"/>
  </si>
  <si>
    <t>名古屋市港区</t>
    <phoneticPr fontId="7"/>
  </si>
  <si>
    <t>名古屋市南区</t>
    <phoneticPr fontId="7"/>
  </si>
  <si>
    <t>名古屋市守山区</t>
    <phoneticPr fontId="7"/>
  </si>
  <si>
    <t>名古屋市緑区</t>
    <phoneticPr fontId="7"/>
  </si>
  <si>
    <t>名古屋市名東区</t>
    <phoneticPr fontId="7"/>
  </si>
  <si>
    <t>名古屋市天白区</t>
    <phoneticPr fontId="7"/>
  </si>
  <si>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</si>
  <si>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</si>
  <si>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</si>
  <si>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</si>
  <si>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</si>
  <si>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</si>
  <si>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</si>
  <si>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</si>
  <si>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</si>
  <si>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</si>
  <si>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</si>
  <si>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</si>
  <si>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</si>
  <si>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</si>
  <si>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</si>
  <si>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</si>
  <si>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</si>
  <si>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</si>
  <si>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</si>
  <si>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</si>
  <si>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</si>
  <si>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</si>
  <si>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</si>
  <si>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</si>
  <si>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</si>
  <si>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</si>
  <si>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</si>
  <si>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</si>
  <si>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</si>
  <si>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</si>
  <si>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</si>
  <si>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</si>
  <si>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</si>
  <si>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</si>
  <si>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</si>
  <si>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</si>
  <si>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</si>
  <si>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</si>
  <si>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</si>
  <si>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</si>
  <si>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</si>
  <si>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</si>
  <si>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</si>
  <si>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</si>
  <si>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</si>
  <si>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</si>
  <si>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</si>
  <si>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</si>
  <si>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</si>
  <si>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</si>
  <si>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</si>
  <si>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</si>
  <si>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</si>
  <si>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</si>
  <si>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</si>
  <si>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</si>
  <si>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</si>
  <si>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</si>
  <si>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</si>
  <si>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</si>
  <si>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</si>
  <si>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</si>
  <si>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</si>
  <si>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</si>
  <si>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</si>
  <si>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</si>
  <si>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</si>
  <si>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</si>
  <si>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</si>
  <si>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</si>
  <si>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</si>
  <si>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</si>
  <si>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</si>
  <si>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</si>
  <si>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</si>
  <si>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</si>
  <si>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</si>
  <si>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</si>
  <si>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</si>
  <si>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</si>
  <si>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</si>
  <si>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</si>
  <si>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</si>
  <si>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</si>
  <si>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</si>
  <si>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</si>
  <si>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</si>
  <si>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</si>
  <si>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</si>
  <si>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</si>
  <si>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</si>
  <si>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</si>
  <si>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</si>
  <si>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</si>
  <si>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</si>
  <si>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</si>
  <si>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</si>
  <si>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</si>
  <si>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</si>
  <si>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</si>
  <si>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</si>
  <si>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7"/>
  </si>
  <si>
    <t>京都市上京区</t>
    <phoneticPr fontId="7"/>
  </si>
  <si>
    <t>京都市左京区</t>
    <phoneticPr fontId="7"/>
  </si>
  <si>
    <t>京都市中京区</t>
    <phoneticPr fontId="7"/>
  </si>
  <si>
    <t>京都市東山区</t>
    <phoneticPr fontId="7"/>
  </si>
  <si>
    <t>京都市下京区</t>
    <phoneticPr fontId="7"/>
  </si>
  <si>
    <t>京都市南区</t>
    <phoneticPr fontId="7"/>
  </si>
  <si>
    <t>京都市右京区</t>
    <phoneticPr fontId="7"/>
  </si>
  <si>
    <t>京都市伏見区</t>
    <phoneticPr fontId="7"/>
  </si>
  <si>
    <t>京都市山科区</t>
    <phoneticPr fontId="7"/>
  </si>
  <si>
    <t>京都市西京区</t>
    <phoneticPr fontId="7"/>
  </si>
  <si>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</si>
  <si>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</si>
  <si>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</si>
  <si>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</si>
  <si>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</si>
  <si>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</si>
  <si>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</si>
  <si>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</si>
  <si>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</si>
  <si>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</si>
  <si>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</si>
  <si>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</si>
  <si>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</si>
  <si>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</si>
  <si>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</si>
  <si>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</si>
  <si>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</si>
  <si>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</si>
  <si>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</si>
  <si>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</si>
  <si>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</si>
  <si>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</si>
  <si>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</si>
  <si>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</si>
  <si>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</si>
  <si>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</si>
  <si>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7"/>
  </si>
  <si>
    <t>大阪市福島区</t>
    <phoneticPr fontId="7"/>
  </si>
  <si>
    <t>大阪市此花区</t>
    <phoneticPr fontId="7"/>
  </si>
  <si>
    <t>大阪市西区</t>
    <phoneticPr fontId="7"/>
  </si>
  <si>
    <t>大阪市港区</t>
    <phoneticPr fontId="7"/>
  </si>
  <si>
    <t>大阪市大正区</t>
    <phoneticPr fontId="7"/>
  </si>
  <si>
    <t>大阪市天王寺区</t>
    <phoneticPr fontId="7"/>
  </si>
  <si>
    <t>大阪市浪速区</t>
    <phoneticPr fontId="7"/>
  </si>
  <si>
    <t>大阪市西淀川区</t>
    <phoneticPr fontId="7"/>
  </si>
  <si>
    <t>大阪市東淀川区</t>
    <phoneticPr fontId="7"/>
  </si>
  <si>
    <t>大阪市東成区</t>
    <phoneticPr fontId="7"/>
  </si>
  <si>
    <t>大阪市生野区</t>
    <phoneticPr fontId="7"/>
  </si>
  <si>
    <t>大阪市旭区</t>
    <phoneticPr fontId="7"/>
  </si>
  <si>
    <t>大阪市城東区</t>
    <phoneticPr fontId="7"/>
  </si>
  <si>
    <t>大阪市阿倍野区</t>
    <phoneticPr fontId="7"/>
  </si>
  <si>
    <t>大阪市住吉区</t>
    <phoneticPr fontId="7"/>
  </si>
  <si>
    <t>大阪市東住吉区</t>
    <phoneticPr fontId="7"/>
  </si>
  <si>
    <t>大阪市西成区</t>
    <phoneticPr fontId="7"/>
  </si>
  <si>
    <t>大阪市淀川区</t>
    <phoneticPr fontId="7"/>
  </si>
  <si>
    <t>大阪市鶴見区</t>
    <phoneticPr fontId="7"/>
  </si>
  <si>
    <t>大阪市住之江区</t>
    <phoneticPr fontId="7"/>
  </si>
  <si>
    <t>大阪市平野区</t>
    <phoneticPr fontId="7"/>
  </si>
  <si>
    <t>大阪市北区</t>
    <phoneticPr fontId="7"/>
  </si>
  <si>
    <t>大阪市中央区</t>
    <phoneticPr fontId="7"/>
  </si>
  <si>
    <t>堺市堺区</t>
    <phoneticPr fontId="7"/>
  </si>
  <si>
    <t>堺市中区</t>
    <phoneticPr fontId="7"/>
  </si>
  <si>
    <t>堺市東区</t>
    <phoneticPr fontId="7"/>
  </si>
  <si>
    <t>堺市西区</t>
    <phoneticPr fontId="7"/>
  </si>
  <si>
    <t>堺市南区</t>
    <phoneticPr fontId="7"/>
  </si>
  <si>
    <t>堺市北区</t>
    <phoneticPr fontId="7"/>
  </si>
  <si>
    <t>堺市美原区</t>
    <phoneticPr fontId="7"/>
  </si>
  <si>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</si>
  <si>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</si>
  <si>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</si>
  <si>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</si>
  <si>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</si>
  <si>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</si>
  <si>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</si>
  <si>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</si>
  <si>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</si>
  <si>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</si>
  <si>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</si>
  <si>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</si>
  <si>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</si>
  <si>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</si>
  <si>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</si>
  <si>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</si>
  <si>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</si>
  <si>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</si>
  <si>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</si>
  <si>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</si>
  <si>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</si>
  <si>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</si>
  <si>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</si>
  <si>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</si>
  <si>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</si>
  <si>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</si>
  <si>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</si>
  <si>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</si>
  <si>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</si>
  <si>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</si>
  <si>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</si>
  <si>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</si>
  <si>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</si>
  <si>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</si>
  <si>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</si>
  <si>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</si>
  <si>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</si>
  <si>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</si>
  <si>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</si>
  <si>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</si>
  <si>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</si>
  <si>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</si>
  <si>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7"/>
  </si>
  <si>
    <t>神戸市灘区</t>
    <phoneticPr fontId="7"/>
  </si>
  <si>
    <t>神戸市兵庫区</t>
    <phoneticPr fontId="7"/>
  </si>
  <si>
    <t>神戸市長田区</t>
    <phoneticPr fontId="7"/>
  </si>
  <si>
    <t>神戸市須磨区</t>
    <phoneticPr fontId="7"/>
  </si>
  <si>
    <t>神戸市垂水区</t>
    <phoneticPr fontId="7"/>
  </si>
  <si>
    <t>神戸市北区</t>
    <phoneticPr fontId="7"/>
  </si>
  <si>
    <t>神戸市中央区</t>
    <phoneticPr fontId="7"/>
  </si>
  <si>
    <t>神戸市西区</t>
    <phoneticPr fontId="7"/>
  </si>
  <si>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</si>
  <si>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</si>
  <si>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</si>
  <si>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</si>
  <si>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</si>
  <si>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</si>
  <si>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</si>
  <si>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</si>
  <si>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</si>
  <si>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</si>
  <si>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</si>
  <si>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</si>
  <si>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</si>
  <si>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</si>
  <si>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</si>
  <si>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</si>
  <si>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</si>
  <si>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</si>
  <si>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</si>
  <si>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</si>
  <si>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</si>
  <si>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</si>
  <si>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</si>
  <si>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</si>
  <si>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</si>
  <si>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</si>
  <si>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</si>
  <si>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</si>
  <si>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</si>
  <si>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</si>
  <si>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</si>
  <si>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</si>
  <si>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</si>
  <si>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</si>
  <si>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</si>
  <si>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</si>
  <si>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</si>
  <si>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</si>
  <si>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</si>
  <si>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</si>
  <si>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</si>
  <si>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</si>
  <si>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</si>
  <si>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</si>
  <si>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</si>
  <si>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</si>
  <si>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</si>
  <si>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</si>
  <si>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</si>
  <si>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</si>
  <si>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</si>
  <si>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</si>
  <si>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</si>
  <si>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</si>
  <si>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</si>
  <si>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</si>
  <si>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</si>
  <si>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</si>
  <si>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</si>
  <si>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</si>
  <si>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</si>
  <si>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</si>
  <si>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</si>
  <si>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</si>
  <si>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</si>
  <si>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</si>
  <si>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</si>
  <si>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</si>
  <si>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</si>
  <si>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</si>
  <si>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</si>
  <si>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</si>
  <si>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</si>
  <si>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</si>
  <si>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</si>
  <si>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</si>
  <si>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</si>
  <si>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</si>
  <si>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</si>
  <si>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</si>
  <si>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</si>
  <si>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</si>
  <si>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</si>
  <si>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</si>
  <si>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</si>
  <si>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</si>
  <si>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</si>
  <si>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</si>
  <si>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</si>
  <si>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</si>
  <si>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</si>
  <si>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</si>
  <si>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</si>
  <si>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</si>
  <si>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</si>
  <si>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</si>
  <si>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</si>
  <si>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</si>
  <si>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</si>
  <si>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</si>
  <si>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</si>
  <si>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</si>
  <si>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</si>
  <si>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</si>
  <si>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</si>
  <si>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</si>
  <si>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</si>
  <si>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</si>
  <si>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</si>
  <si>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</si>
  <si>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</si>
  <si>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</si>
  <si>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</si>
  <si>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</si>
  <si>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</si>
  <si>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</si>
  <si>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</si>
  <si>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</si>
  <si>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</si>
  <si>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</si>
  <si>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</si>
  <si>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</si>
  <si>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</si>
  <si>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</si>
  <si>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</si>
  <si>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</si>
  <si>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</si>
  <si>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</si>
  <si>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</si>
  <si>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</si>
  <si>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</si>
  <si>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</si>
  <si>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</si>
  <si>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</si>
  <si>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</si>
  <si>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</si>
  <si>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</si>
  <si>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</si>
  <si>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</si>
  <si>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</si>
  <si>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</si>
  <si>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</si>
  <si>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</si>
  <si>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</si>
  <si>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7"/>
  </si>
  <si>
    <t>岡山市中区</t>
    <phoneticPr fontId="7"/>
  </si>
  <si>
    <t>岡山市東区</t>
    <phoneticPr fontId="7"/>
  </si>
  <si>
    <t>岡山市南区</t>
    <phoneticPr fontId="7"/>
  </si>
  <si>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</si>
  <si>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</si>
  <si>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</si>
  <si>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</si>
  <si>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</si>
  <si>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</si>
  <si>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</si>
  <si>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</si>
  <si>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</si>
  <si>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</si>
  <si>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</si>
  <si>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</si>
  <si>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</si>
  <si>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</si>
  <si>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</si>
  <si>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</si>
  <si>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</si>
  <si>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</si>
  <si>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</si>
  <si>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</si>
  <si>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</si>
  <si>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</si>
  <si>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</si>
  <si>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</si>
  <si>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</si>
  <si>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</si>
  <si>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</si>
  <si>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7"/>
  </si>
  <si>
    <t>広島市東区</t>
    <phoneticPr fontId="7"/>
  </si>
  <si>
    <t>広島市南区</t>
    <phoneticPr fontId="7"/>
  </si>
  <si>
    <t>広島市西区</t>
    <phoneticPr fontId="7"/>
  </si>
  <si>
    <t>広島市安佐南区</t>
    <phoneticPr fontId="7"/>
  </si>
  <si>
    <t>広島市安佐北区</t>
    <phoneticPr fontId="7"/>
  </si>
  <si>
    <t>広島市安芸区</t>
    <phoneticPr fontId="7"/>
  </si>
  <si>
    <t>広島市佐伯区</t>
    <phoneticPr fontId="7"/>
  </si>
  <si>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</si>
  <si>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</si>
  <si>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</si>
  <si>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</si>
  <si>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</si>
  <si>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</si>
  <si>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</si>
  <si>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</si>
  <si>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</si>
  <si>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</si>
  <si>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</si>
  <si>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</si>
  <si>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</si>
  <si>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</si>
  <si>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</si>
  <si>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</si>
  <si>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</si>
  <si>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</si>
  <si>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</si>
  <si>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</si>
  <si>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</si>
  <si>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</si>
  <si>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</si>
  <si>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</si>
  <si>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</si>
  <si>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</si>
  <si>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</si>
  <si>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</si>
  <si>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</si>
  <si>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</si>
  <si>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</si>
  <si>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</si>
  <si>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</si>
  <si>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</si>
  <si>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</si>
  <si>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</si>
  <si>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</si>
  <si>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</si>
  <si>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</si>
  <si>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</si>
  <si>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</si>
  <si>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</si>
  <si>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</si>
  <si>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</si>
  <si>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</si>
  <si>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</si>
  <si>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</si>
  <si>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</si>
  <si>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</si>
  <si>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</si>
  <si>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</si>
  <si>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</si>
  <si>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</si>
  <si>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</si>
  <si>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</si>
  <si>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</si>
  <si>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</si>
  <si>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</si>
  <si>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</si>
  <si>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</si>
  <si>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</si>
  <si>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</si>
  <si>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</si>
  <si>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</si>
  <si>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</si>
  <si>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</si>
  <si>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</si>
  <si>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</si>
  <si>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</si>
  <si>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</si>
  <si>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</si>
  <si>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</si>
  <si>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</si>
  <si>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</si>
  <si>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</si>
  <si>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</si>
  <si>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</si>
  <si>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</si>
  <si>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</si>
  <si>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</si>
  <si>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</si>
  <si>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</si>
  <si>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</si>
  <si>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</si>
  <si>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</si>
  <si>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</si>
  <si>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</si>
  <si>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</si>
  <si>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</si>
  <si>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</si>
  <si>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</si>
  <si>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</si>
  <si>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</si>
  <si>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</si>
  <si>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</si>
  <si>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</si>
  <si>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</si>
  <si>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</si>
  <si>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</si>
  <si>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</si>
  <si>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</si>
  <si>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</si>
  <si>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</si>
  <si>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</si>
  <si>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</si>
  <si>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</si>
  <si>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</si>
  <si>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</si>
  <si>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</si>
  <si>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</si>
  <si>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</si>
  <si>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</si>
  <si>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</si>
  <si>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</si>
  <si>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</si>
  <si>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</si>
  <si>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</si>
  <si>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</si>
  <si>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</si>
  <si>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</si>
  <si>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</si>
  <si>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</si>
  <si>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</si>
  <si>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</si>
  <si>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</si>
  <si>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</si>
  <si>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</si>
  <si>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</si>
  <si>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</si>
  <si>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</si>
  <si>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</si>
  <si>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</si>
  <si>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</si>
  <si>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</si>
  <si>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</si>
  <si>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</si>
  <si>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</si>
  <si>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</si>
  <si>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</si>
  <si>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</si>
  <si>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7"/>
  </si>
  <si>
    <t>北九州市若松区</t>
    <phoneticPr fontId="7"/>
  </si>
  <si>
    <t>北九州市戸畑区</t>
    <phoneticPr fontId="7"/>
  </si>
  <si>
    <t>北九州市小倉北区</t>
    <phoneticPr fontId="7"/>
  </si>
  <si>
    <t>北九州市小倉南区</t>
    <phoneticPr fontId="7"/>
  </si>
  <si>
    <t>北九州市八幡東区</t>
    <phoneticPr fontId="7"/>
  </si>
  <si>
    <t>北九州市八幡西区</t>
    <phoneticPr fontId="7"/>
  </si>
  <si>
    <t>福岡市東区</t>
    <phoneticPr fontId="7"/>
  </si>
  <si>
    <t>福岡市博多区</t>
    <phoneticPr fontId="7"/>
  </si>
  <si>
    <t>福岡市中央区</t>
    <phoneticPr fontId="7"/>
  </si>
  <si>
    <t>福岡市南区</t>
    <phoneticPr fontId="7"/>
  </si>
  <si>
    <t>福岡市西区</t>
    <phoneticPr fontId="7"/>
  </si>
  <si>
    <t>福岡市城南区</t>
    <phoneticPr fontId="7"/>
  </si>
  <si>
    <t>福岡市早良区</t>
    <phoneticPr fontId="7"/>
  </si>
  <si>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</si>
  <si>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</si>
  <si>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</si>
  <si>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</si>
  <si>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</si>
  <si>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</si>
  <si>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</si>
  <si>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</si>
  <si>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</si>
  <si>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</si>
  <si>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</si>
  <si>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</si>
  <si>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</si>
  <si>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</si>
  <si>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</si>
  <si>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</si>
  <si>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</si>
  <si>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</si>
  <si>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</si>
  <si>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</si>
  <si>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</si>
  <si>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</si>
  <si>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</si>
  <si>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</si>
  <si>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</si>
  <si>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</si>
  <si>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</si>
  <si>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</si>
  <si>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</si>
  <si>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</si>
  <si>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</si>
  <si>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</si>
  <si>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</si>
  <si>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</si>
  <si>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</si>
  <si>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</si>
  <si>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</si>
  <si>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</si>
  <si>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</si>
  <si>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</si>
  <si>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</si>
  <si>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</si>
  <si>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</si>
  <si>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</si>
  <si>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</si>
  <si>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</si>
  <si>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</si>
  <si>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</si>
  <si>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</si>
  <si>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</si>
  <si>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</si>
  <si>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</si>
  <si>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</si>
  <si>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</si>
  <si>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</si>
  <si>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</si>
  <si>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</si>
  <si>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</si>
  <si>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</si>
  <si>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</si>
  <si>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</si>
  <si>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</si>
  <si>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</si>
  <si>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</si>
  <si>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</si>
  <si>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</si>
  <si>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</si>
  <si>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</si>
  <si>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</si>
  <si>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</si>
  <si>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</si>
  <si>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</si>
  <si>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</si>
  <si>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</si>
  <si>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</si>
  <si>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</si>
  <si>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</si>
  <si>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</si>
  <si>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</si>
  <si>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</si>
  <si>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</si>
  <si>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</si>
  <si>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</si>
  <si>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</si>
  <si>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</si>
  <si>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</si>
  <si>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</si>
  <si>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</si>
  <si>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</si>
  <si>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</si>
  <si>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</si>
  <si>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</si>
  <si>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</si>
  <si>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</si>
  <si>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</si>
  <si>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</si>
  <si>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</si>
  <si>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</si>
  <si>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</si>
  <si>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</si>
  <si>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7"/>
  </si>
  <si>
    <t>熊本市東区</t>
    <phoneticPr fontId="7"/>
  </si>
  <si>
    <t>熊本市西区</t>
    <phoneticPr fontId="7"/>
  </si>
  <si>
    <t>熊本市南区</t>
    <phoneticPr fontId="7"/>
  </si>
  <si>
    <t>熊本市北区</t>
    <phoneticPr fontId="7"/>
  </si>
  <si>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</si>
  <si>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</si>
  <si>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</si>
  <si>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</si>
  <si>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</si>
  <si>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</si>
  <si>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</si>
  <si>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</si>
  <si>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</si>
  <si>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</si>
  <si>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</si>
  <si>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</si>
  <si>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</si>
  <si>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</si>
  <si>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</si>
  <si>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</si>
  <si>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</si>
  <si>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</si>
  <si>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</si>
  <si>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</si>
  <si>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</si>
  <si>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</si>
  <si>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</si>
  <si>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</si>
  <si>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</si>
  <si>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</si>
  <si>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</si>
  <si>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</si>
  <si>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</si>
  <si>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</si>
  <si>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</si>
  <si>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</si>
  <si>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</si>
  <si>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</si>
  <si>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</si>
  <si>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</si>
  <si>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</si>
  <si>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</si>
  <si>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</si>
  <si>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</si>
  <si>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</si>
  <si>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</si>
  <si>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</si>
  <si>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</si>
  <si>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</si>
  <si>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</si>
  <si>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</si>
  <si>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</si>
  <si>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</si>
  <si>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</si>
  <si>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</si>
  <si>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</si>
  <si>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</si>
  <si>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</si>
  <si>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</si>
  <si>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</si>
  <si>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</si>
  <si>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</si>
  <si>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</si>
  <si>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</si>
  <si>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</si>
  <si>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</si>
  <si>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</si>
  <si>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</si>
  <si>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</si>
  <si>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</si>
  <si>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</si>
  <si>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</si>
  <si>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</si>
  <si>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</si>
  <si>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</si>
  <si>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</si>
  <si>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</si>
  <si>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</si>
  <si>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</si>
  <si>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</si>
  <si>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</si>
  <si>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</si>
  <si>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</si>
  <si>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</si>
  <si>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</si>
  <si>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</si>
  <si>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</si>
  <si>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</si>
  <si>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</si>
  <si>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</si>
  <si>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</si>
  <si>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</si>
  <si>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</si>
  <si>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</si>
  <si>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</si>
  <si>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</si>
  <si>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</si>
  <si>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</si>
  <si>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</si>
  <si>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</si>
  <si>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</si>
  <si>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</si>
  <si>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</si>
  <si>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</si>
  <si>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</si>
  <si>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</si>
  <si>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</si>
  <si>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</si>
  <si>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</si>
  <si>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</si>
  <si>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</si>
  <si>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</si>
  <si>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</si>
  <si>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</si>
  <si>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</si>
  <si>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</si>
  <si>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</si>
  <si>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</si>
  <si>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</si>
  <si>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</si>
  <si>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</si>
  <si>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</si>
  <si>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</si>
  <si>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</si>
  <si>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</si>
  <si>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</si>
  <si>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</si>
  <si>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</si>
  <si>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</si>
  <si>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</si>
  <si>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</si>
  <si>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</si>
  <si>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</si>
  <si>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</si>
  <si>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</si>
  <si>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</si>
  <si>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</si>
  <si>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</si>
  <si>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</si>
  <si>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</si>
  <si>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</si>
  <si>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</si>
  <si>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</si>
  <si>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</si>
  <si>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</si>
  <si>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</si>
  <si>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</si>
  <si>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</si>
  <si>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</si>
  <si>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</si>
  <si>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</si>
  <si>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</si>
  <si>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</si>
  <si>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</si>
  <si>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</si>
  <si>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</si>
  <si>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</si>
  <si>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</si>
  <si>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</si>
  <si>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</si>
  <si>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</si>
  <si>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</si>
  <si>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</si>
  <si>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</si>
  <si>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</si>
  <si>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</si>
  <si>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</si>
  <si>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</si>
  <si>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</si>
  <si>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</si>
  <si>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</si>
  <si>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</si>
  <si>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</si>
  <si>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</si>
  <si>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</si>
  <si>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</si>
  <si>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1"/>
  </si>
  <si>
    <t>建築主</t>
  </si>
  <si>
    <t>新設住宅の資金</t>
  </si>
  <si>
    <t>利用関係</t>
  </si>
  <si>
    <t>組み合わせ</t>
    <rPh sb="0" eb="1">
      <t>ク</t>
    </rPh>
    <rPh sb="2" eb="3">
      <t>ア</t>
    </rPh>
    <phoneticPr fontId="1"/>
  </si>
  <si>
    <t>組み合わせ番号</t>
    <rPh sb="0" eb="1">
      <t>ク</t>
    </rPh>
    <rPh sb="2" eb="3">
      <t>ア</t>
    </rPh>
    <rPh sb="5" eb="7">
      <t>バンゴウ</t>
    </rPh>
    <phoneticPr fontId="1"/>
  </si>
  <si>
    <t>エラー23</t>
    <phoneticPr fontId="1"/>
  </si>
  <si>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</si>
  <si>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</si>
  <si>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</si>
  <si>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</si>
  <si>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</si>
  <si>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</si>
  <si>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</si>
  <si>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</si>
  <si>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</si>
  <si>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</si>
  <si>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</si>
  <si>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</si>
  <si>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</si>
  <si>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</si>
  <si>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</si>
  <si>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</si>
  <si>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</si>
  <si>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</si>
  <si>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</si>
  <si>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</si>
  <si>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</si>
  <si>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</si>
  <si>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</si>
  <si>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</si>
  <si>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</si>
  <si>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</si>
  <si>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</si>
  <si>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</si>
  <si>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</si>
  <si>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</si>
  <si>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</si>
  <si>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</si>
  <si>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</si>
  <si>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</si>
  <si>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</si>
  <si>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</si>
  <si>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</si>
  <si>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</si>
  <si>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</si>
  <si>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</si>
  <si>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</si>
  <si>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</si>
  <si>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</si>
  <si>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</si>
  <si>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</si>
  <si>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</si>
  <si>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</si>
  <si>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</si>
  <si>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</si>
  <si>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(9)建築物の用途分類</t>
    <rPh sb="3" eb="6">
      <t>ケンチクブツ</t>
    </rPh>
    <rPh sb="7" eb="9">
      <t>ヨウト</t>
    </rPh>
    <rPh sb="9" eb="11">
      <t>ブンルイ</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</si>
  <si>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</si>
  <si>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</si>
  <si>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</si>
  <si>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</si>
  <si>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</si>
  <si>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</si>
  <si>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</si>
  <si>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</si>
  <si>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</si>
  <si>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</si>
  <si>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</si>
  <si>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</si>
  <si>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</si>
  <si>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</si>
  <si>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</si>
  <si>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</si>
  <si>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</si>
  <si>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</si>
  <si>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</si>
  <si>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</si>
  <si>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</si>
  <si>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</si>
  <si>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</si>
  <si>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</si>
  <si>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</si>
  <si>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</si>
  <si>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</si>
  <si>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</si>
  <si>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</si>
  <si>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</si>
  <si>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</si>
  <si>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</si>
  <si>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</si>
  <si>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</si>
  <si>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棟区分記入値</t>
    <rPh sb="0" eb="1">
      <t>トウ</t>
    </rPh>
    <rPh sb="1" eb="3">
      <t>クブン</t>
    </rPh>
    <rPh sb="3" eb="5">
      <t>キニュウ</t>
    </rPh>
    <rPh sb="5" eb="6">
      <t>チ</t>
    </rPh>
    <phoneticPr fontId="1"/>
  </si>
  <si>
    <t>「(5)建築主」「(18)新設住宅の資金」「(22)利用関係」の組み合わせ</t>
    <rPh sb="32" eb="33">
      <t>ク</t>
    </rPh>
    <rPh sb="34" eb="35">
      <t>ア</t>
    </rPh>
    <phoneticPr fontId="1"/>
  </si>
  <si>
    <t>　</t>
    <phoneticPr fontId="1"/>
  </si>
  <si>
    <t>階</t>
    <rPh sb="0" eb="1">
      <t>カイ</t>
    </rPh>
    <phoneticPr fontId="1"/>
  </si>
  <si>
    <t>地下</t>
    <rPh sb="0" eb="2">
      <t>チカ</t>
    </rPh>
    <phoneticPr fontId="1"/>
  </si>
  <si>
    <t>一戸建ての住宅</t>
    <phoneticPr fontId="1"/>
  </si>
  <si>
    <t>共同住宅</t>
    <phoneticPr fontId="1"/>
  </si>
  <si>
    <t>寄宿舎</t>
    <phoneticPr fontId="1"/>
  </si>
  <si>
    <t>下宿</t>
    <phoneticPr fontId="1"/>
  </si>
  <si>
    <t>長屋</t>
    <phoneticPr fontId="1"/>
  </si>
  <si>
    <t>住宅で事務所、店舗その他これらに類する用途を兼ねるもの</t>
    <phoneticPr fontId="1"/>
  </si>
  <si>
    <t>幼稚園</t>
    <phoneticPr fontId="1"/>
  </si>
  <si>
    <t>小学校</t>
    <phoneticPr fontId="1"/>
  </si>
  <si>
    <t xml:space="preserve">義務教育学校 </t>
    <phoneticPr fontId="1"/>
  </si>
  <si>
    <t>中学校、高等学校又は中等教育学校</t>
    <phoneticPr fontId="1"/>
  </si>
  <si>
    <t>特別支援学校</t>
    <phoneticPr fontId="1"/>
  </si>
  <si>
    <t>大学又は高等専門学校</t>
    <phoneticPr fontId="1"/>
  </si>
  <si>
    <t>専修学校</t>
    <phoneticPr fontId="1"/>
  </si>
  <si>
    <t>各種学校</t>
    <phoneticPr fontId="1"/>
  </si>
  <si>
    <t xml:space="preserve">幼保連携型認定こども園 </t>
    <phoneticPr fontId="1"/>
  </si>
  <si>
    <t>図書館その他これに類するもの</t>
    <phoneticPr fontId="1"/>
  </si>
  <si>
    <t>博物館その他これに類するもの</t>
    <phoneticPr fontId="1"/>
  </si>
  <si>
    <t>神社、寺院、教会その他これらに類するもの</t>
    <phoneticPr fontId="1"/>
  </si>
  <si>
    <t>老人ホーム、福祉ホームその他これに類するもの</t>
    <phoneticPr fontId="1"/>
  </si>
  <si>
    <t>保育所その他これに類するもの</t>
    <phoneticPr fontId="1"/>
  </si>
  <si>
    <t>公衆浴場（個室付浴場業に係る公衆浴場を除く。）</t>
    <phoneticPr fontId="1"/>
  </si>
  <si>
    <t>診療所（患者の収容施設のあるものに限る。）</t>
    <phoneticPr fontId="1"/>
  </si>
  <si>
    <t>病院</t>
    <phoneticPr fontId="1"/>
  </si>
  <si>
    <t>巡査派出所</t>
    <phoneticPr fontId="1"/>
  </si>
  <si>
    <t>公衆電話所</t>
    <phoneticPr fontId="1"/>
  </si>
  <si>
    <t>地方公共団体の支庁又は支所</t>
    <phoneticPr fontId="1"/>
  </si>
  <si>
    <t>公衆便所、休憩所又は路線バスの停留所の上家</t>
    <phoneticPr fontId="1"/>
  </si>
  <si>
    <t>税務署、警察署、保健所又は消防署その他これらに類するもの</t>
    <phoneticPr fontId="1"/>
  </si>
  <si>
    <t>工場（自動車修理工場を除く。）</t>
    <phoneticPr fontId="1"/>
  </si>
  <si>
    <t>自動車修理工場</t>
    <phoneticPr fontId="1"/>
  </si>
  <si>
    <t>危険物の貯蔵又は処理に供するもの</t>
    <phoneticPr fontId="1"/>
  </si>
  <si>
    <t>ボーリング場、スケート場、水泳場、スキー場、ゴルフ練習場又はバッティング練習場</t>
    <phoneticPr fontId="1"/>
  </si>
  <si>
    <t>体育館又はスポーツの練習場（前項に掲げるものを除く。）</t>
    <phoneticPr fontId="1"/>
  </si>
  <si>
    <t>マージャン屋、ぱちんこ屋、射的場、勝馬投票券発売所、場外車券売場その他これらに類するもの又はカラオケボックスその他これらに類するもの</t>
    <phoneticPr fontId="1"/>
  </si>
  <si>
    <t>ホテル又は旅館</t>
    <phoneticPr fontId="1"/>
  </si>
  <si>
    <t>自動車教習所</t>
    <phoneticPr fontId="1"/>
  </si>
  <si>
    <t>畜舎</t>
    <phoneticPr fontId="1"/>
  </si>
  <si>
    <t>堆肥舎又は水産物の増殖場若しくは養殖場</t>
    <phoneticPr fontId="1"/>
  </si>
  <si>
    <t>日用品の販売を主たる目的とする店舗</t>
    <phoneticPr fontId="1"/>
  </si>
  <si>
    <t>食堂又は喫茶店</t>
    <phoneticPr fontId="1"/>
  </si>
  <si>
    <t>銀行の支店、損害保険代理店、宅地建物取引業を営む店舗その他これらに類するサービス業を営む店舗</t>
    <phoneticPr fontId="1"/>
  </si>
  <si>
    <t>物品販売業を営む店舗以外の店舗（前２項に掲げるものを除く。）</t>
    <phoneticPr fontId="1"/>
  </si>
  <si>
    <t>事務所</t>
    <phoneticPr fontId="1"/>
  </si>
  <si>
    <t>映画スタジオ又はテレビスタジオ</t>
    <phoneticPr fontId="1"/>
  </si>
  <si>
    <t>自動車車庫</t>
    <phoneticPr fontId="1"/>
  </si>
  <si>
    <t>自転車駐車場</t>
    <phoneticPr fontId="1"/>
  </si>
  <si>
    <t>倉庫業を営む倉庫</t>
    <phoneticPr fontId="1"/>
  </si>
  <si>
    <t>倉庫業を営まない倉庫</t>
    <phoneticPr fontId="1"/>
  </si>
  <si>
    <t>劇場、映画館又は演芸場</t>
    <phoneticPr fontId="1"/>
  </si>
  <si>
    <t>観覧場</t>
    <phoneticPr fontId="1"/>
  </si>
  <si>
    <t>公会堂又は集会場</t>
    <phoneticPr fontId="1"/>
  </si>
  <si>
    <t>展示場</t>
    <phoneticPr fontId="1"/>
  </si>
  <si>
    <t>料理店</t>
    <phoneticPr fontId="1"/>
  </si>
  <si>
    <t>キャバレー、カフェー、ナイトクラブ又はバー</t>
    <phoneticPr fontId="1"/>
  </si>
  <si>
    <t>ダンスホール</t>
    <phoneticPr fontId="1"/>
  </si>
  <si>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1"/>
  </si>
  <si>
    <t>卸売市場</t>
    <phoneticPr fontId="1"/>
  </si>
  <si>
    <t>火葬場又はと畜場、汚物処理場、ごみ焼却場その他の処理施設</t>
    <phoneticPr fontId="1"/>
  </si>
  <si>
    <t>その他</t>
    <phoneticPr fontId="1"/>
  </si>
  <si>
    <t>記号</t>
    <rPh sb="0" eb="2">
      <t>キゴウ</t>
    </rPh>
    <phoneticPr fontId="1"/>
  </si>
  <si>
    <t>08010</t>
    <phoneticPr fontId="1"/>
  </si>
  <si>
    <t>08020</t>
    <phoneticPr fontId="1"/>
  </si>
  <si>
    <t>08030</t>
    <phoneticPr fontId="1"/>
  </si>
  <si>
    <t>08040</t>
    <phoneticPr fontId="1"/>
  </si>
  <si>
    <t>08050</t>
    <phoneticPr fontId="1"/>
  </si>
  <si>
    <t>08060</t>
    <phoneticPr fontId="1"/>
  </si>
  <si>
    <t>08070</t>
    <phoneticPr fontId="1"/>
  </si>
  <si>
    <t>08080</t>
    <phoneticPr fontId="1"/>
  </si>
  <si>
    <t>08082</t>
    <phoneticPr fontId="1"/>
  </si>
  <si>
    <t>08090</t>
    <phoneticPr fontId="1"/>
  </si>
  <si>
    <t>08100</t>
    <phoneticPr fontId="1"/>
  </si>
  <si>
    <t>08110</t>
    <phoneticPr fontId="1"/>
  </si>
  <si>
    <t>08120</t>
    <phoneticPr fontId="1"/>
  </si>
  <si>
    <t>08130</t>
    <phoneticPr fontId="1"/>
  </si>
  <si>
    <t>08140</t>
    <phoneticPr fontId="1"/>
  </si>
  <si>
    <t>美術館その他これに類するもの</t>
    <rPh sb="0" eb="3">
      <t>ビジュツカン</t>
    </rPh>
    <phoneticPr fontId="1"/>
  </si>
  <si>
    <t>08150</t>
    <phoneticPr fontId="1"/>
  </si>
  <si>
    <t>08152</t>
    <phoneticPr fontId="1"/>
  </si>
  <si>
    <t>08160</t>
    <phoneticPr fontId="1"/>
  </si>
  <si>
    <t>08170</t>
    <phoneticPr fontId="1"/>
  </si>
  <si>
    <t>08180</t>
    <phoneticPr fontId="1"/>
  </si>
  <si>
    <t>08190</t>
    <phoneticPr fontId="1"/>
  </si>
  <si>
    <t>郵便法（昭和22年法律第165号）の規定により行う郵便の業務の用に供する施設</t>
    <phoneticPr fontId="1"/>
  </si>
  <si>
    <t>08220</t>
    <phoneticPr fontId="1"/>
  </si>
  <si>
    <t>08210</t>
    <phoneticPr fontId="1"/>
  </si>
  <si>
    <t>08192</t>
    <phoneticPr fontId="1"/>
  </si>
  <si>
    <t>08230</t>
    <phoneticPr fontId="1"/>
  </si>
  <si>
    <t>08240</t>
    <phoneticPr fontId="1"/>
  </si>
  <si>
    <t>診療所（患者の収容施設のないものに限る。）</t>
    <phoneticPr fontId="1"/>
  </si>
  <si>
    <t>08250</t>
    <phoneticPr fontId="1"/>
  </si>
  <si>
    <t>08260</t>
    <phoneticPr fontId="1"/>
  </si>
  <si>
    <t>08270</t>
    <phoneticPr fontId="1"/>
  </si>
  <si>
    <t>08280</t>
    <phoneticPr fontId="1"/>
  </si>
  <si>
    <t>08290</t>
    <phoneticPr fontId="1"/>
  </si>
  <si>
    <t>08300</t>
    <phoneticPr fontId="1"/>
  </si>
  <si>
    <t>08310</t>
    <phoneticPr fontId="1"/>
  </si>
  <si>
    <t>08320</t>
    <phoneticPr fontId="1"/>
  </si>
  <si>
    <t>建築基準法施行令第130条の４第５号に基づき国土交通大臣が指定する施設</t>
    <phoneticPr fontId="1"/>
  </si>
  <si>
    <t>08330</t>
    <phoneticPr fontId="1"/>
  </si>
  <si>
    <t>08340</t>
    <phoneticPr fontId="1"/>
  </si>
  <si>
    <t>08350</t>
    <phoneticPr fontId="1"/>
  </si>
  <si>
    <t>08360</t>
    <phoneticPr fontId="1"/>
  </si>
  <si>
    <t>08370</t>
    <phoneticPr fontId="1"/>
  </si>
  <si>
    <t>08380</t>
    <phoneticPr fontId="1"/>
  </si>
  <si>
    <t>08390</t>
    <phoneticPr fontId="1"/>
  </si>
  <si>
    <t>08400</t>
    <phoneticPr fontId="1"/>
  </si>
  <si>
    <t>08410</t>
    <phoneticPr fontId="1"/>
  </si>
  <si>
    <t>08420</t>
    <phoneticPr fontId="1"/>
  </si>
  <si>
    <t>08430</t>
    <phoneticPr fontId="1"/>
  </si>
  <si>
    <t>08438</t>
    <phoneticPr fontId="1"/>
  </si>
  <si>
    <t>08440</t>
    <phoneticPr fontId="1"/>
  </si>
  <si>
    <t>08450</t>
    <phoneticPr fontId="1"/>
  </si>
  <si>
    <t>08452</t>
    <phoneticPr fontId="1"/>
  </si>
  <si>
    <t>08456</t>
    <phoneticPr fontId="1"/>
  </si>
  <si>
    <t>08458</t>
    <phoneticPr fontId="1"/>
  </si>
  <si>
    <t>08460</t>
    <phoneticPr fontId="1"/>
  </si>
  <si>
    <t>08470</t>
    <phoneticPr fontId="1"/>
  </si>
  <si>
    <t>08480</t>
    <phoneticPr fontId="1"/>
  </si>
  <si>
    <t>08490</t>
    <phoneticPr fontId="1"/>
  </si>
  <si>
    <t>08500</t>
    <phoneticPr fontId="1"/>
  </si>
  <si>
    <t>08510</t>
    <phoneticPr fontId="1"/>
  </si>
  <si>
    <t>08520</t>
    <phoneticPr fontId="1"/>
  </si>
  <si>
    <t>08530</t>
    <phoneticPr fontId="1"/>
  </si>
  <si>
    <t>08540</t>
    <phoneticPr fontId="1"/>
  </si>
  <si>
    <t>08550</t>
    <phoneticPr fontId="1"/>
  </si>
  <si>
    <t>08560</t>
    <phoneticPr fontId="1"/>
  </si>
  <si>
    <t>08570</t>
    <phoneticPr fontId="1"/>
  </si>
  <si>
    <t>08580</t>
    <phoneticPr fontId="1"/>
  </si>
  <si>
    <t>08590</t>
    <phoneticPr fontId="1"/>
  </si>
  <si>
    <t>08600</t>
    <phoneticPr fontId="1"/>
  </si>
  <si>
    <t>08610</t>
    <phoneticPr fontId="1"/>
  </si>
  <si>
    <t>08620</t>
    <phoneticPr fontId="1"/>
  </si>
  <si>
    <t>08630</t>
    <phoneticPr fontId="1"/>
  </si>
  <si>
    <t>08640</t>
    <phoneticPr fontId="1"/>
  </si>
  <si>
    <t>08650</t>
    <phoneticPr fontId="1"/>
  </si>
  <si>
    <t>08990</t>
    <phoneticPr fontId="1"/>
  </si>
  <si>
    <t>（第二面）</t>
    <rPh sb="1" eb="4">
      <t>ダイニメン</t>
    </rPh>
    <phoneticPr fontId="1"/>
  </si>
  <si>
    <t>棟</t>
    <rPh sb="0" eb="1">
      <t>トウ</t>
    </rPh>
    <phoneticPr fontId="1"/>
  </si>
  <si>
    <t>-</t>
  </si>
  <si>
    <t>-</t>
    <phoneticPr fontId="1"/>
  </si>
  <si>
    <t>営業所名（建築士事務所名）</t>
    <phoneticPr fontId="1"/>
  </si>
  <si>
    <t>郵便番号</t>
    <rPh sb="0" eb="4">
      <t>ユウビンバンゴウ</t>
    </rPh>
    <phoneticPr fontId="1"/>
  </si>
  <si>
    <t>所在地</t>
    <rPh sb="0" eb="3">
      <t>ショザイチ</t>
    </rPh>
    <phoneticPr fontId="1"/>
  </si>
  <si>
    <t>営業所名（建築士事務所名）</t>
    <rPh sb="0" eb="3">
      <t>エイギョウショ</t>
    </rPh>
    <rPh sb="3" eb="4">
      <t>メイ</t>
    </rPh>
    <rPh sb="5" eb="8">
      <t>ケンチクシ</t>
    </rPh>
    <rPh sb="8" eb="11">
      <t>ジムショ</t>
    </rPh>
    <rPh sb="11" eb="12">
      <t>メイ</t>
    </rPh>
    <phoneticPr fontId="1"/>
  </si>
  <si>
    <t>営業所名</t>
    <rPh sb="0" eb="3">
      <t>エイギョウショ</t>
    </rPh>
    <rPh sb="3" eb="4">
      <t>メイ</t>
    </rPh>
    <phoneticPr fontId="1"/>
  </si>
  <si>
    <t>他に分類されないもの</t>
    <phoneticPr fontId="1"/>
  </si>
  <si>
    <t>イ．着工予定期日</t>
    <phoneticPr fontId="1"/>
  </si>
  <si>
    <t>ロ．工事完了予定期日</t>
    <phoneticPr fontId="1"/>
  </si>
  <si>
    <t>イ．建築主の種別</t>
    <phoneticPr fontId="1"/>
  </si>
  <si>
    <t>イ．地名地番</t>
    <phoneticPr fontId="1"/>
  </si>
  <si>
    <t>ロ．都市計画</t>
    <phoneticPr fontId="1"/>
  </si>
  <si>
    <t>イ．番号</t>
    <phoneticPr fontId="1"/>
  </si>
  <si>
    <t>ロ．物件名</t>
    <rPh sb="2" eb="5">
      <t>ブッケンメイ</t>
    </rPh>
    <phoneticPr fontId="1"/>
  </si>
  <si>
    <t>【５．主要用途】</t>
    <rPh sb="3" eb="5">
      <t>シュヨウ</t>
    </rPh>
    <rPh sb="5" eb="7">
      <t>ヨウト</t>
    </rPh>
    <phoneticPr fontId="1"/>
  </si>
  <si>
    <t>消費税込み</t>
    <rPh sb="0" eb="2">
      <t>ショウヒ</t>
    </rPh>
    <phoneticPr fontId="1"/>
  </si>
  <si>
    <t>【２．除却建築物の概要】</t>
    <rPh sb="3" eb="5">
      <t>ジョキャク</t>
    </rPh>
    <rPh sb="5" eb="8">
      <t>ケンチクブツ</t>
    </rPh>
    <rPh sb="9" eb="11">
      <t>ガイヨウ</t>
    </rPh>
    <phoneticPr fontId="1"/>
  </si>
  <si>
    <t>ロ．新設又は
　　　その他の別</t>
    <phoneticPr fontId="1"/>
  </si>
  <si>
    <t>ハ．新設住宅の資金</t>
    <phoneticPr fontId="1"/>
  </si>
  <si>
    <t>ニ．住宅の建築工法</t>
    <phoneticPr fontId="1"/>
  </si>
  <si>
    <t>ホ．住宅の種類</t>
    <phoneticPr fontId="1"/>
  </si>
  <si>
    <t>ヘ．住宅の建て方</t>
    <rPh sb="2" eb="4">
      <t>ジュウタク</t>
    </rPh>
    <rPh sb="5" eb="6">
      <t>タ</t>
    </rPh>
    <rPh sb="7" eb="8">
      <t>カタ</t>
    </rPh>
    <phoneticPr fontId="1"/>
  </si>
  <si>
    <t>ト．利用関係</t>
    <phoneticPr fontId="1"/>
  </si>
  <si>
    <t>チ．住宅の戸数</t>
    <phoneticPr fontId="1"/>
  </si>
  <si>
    <t>リ．工事部分の
　　床面積の合計</t>
    <phoneticPr fontId="1"/>
  </si>
  <si>
    <t>イ．主要用途</t>
    <rPh sb="2" eb="4">
      <t>シュヨウ</t>
    </rPh>
    <rPh sb="4" eb="6">
      <t>ヨウト</t>
    </rPh>
    <phoneticPr fontId="1"/>
  </si>
  <si>
    <t>主要用途の区分</t>
    <phoneticPr fontId="1"/>
  </si>
  <si>
    <t>国家公務、地方公務</t>
    <phoneticPr fontId="1"/>
  </si>
  <si>
    <t>居住専用住宅</t>
    <rPh sb="0" eb="2">
      <t>キョジュウ</t>
    </rPh>
    <rPh sb="2" eb="4">
      <t>センヨウ</t>
    </rPh>
    <rPh sb="4" eb="6">
      <t>ジュウタク</t>
    </rPh>
    <phoneticPr fontId="1"/>
  </si>
  <si>
    <t>居住専用準住宅</t>
    <rPh sb="0" eb="2">
      <t>キョジュウ</t>
    </rPh>
    <rPh sb="2" eb="4">
      <t>センヨウ</t>
    </rPh>
    <rPh sb="4" eb="5">
      <t>ジュン</t>
    </rPh>
    <rPh sb="5" eb="7">
      <t>ジュウタク</t>
    </rPh>
    <phoneticPr fontId="1"/>
  </si>
  <si>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1"/>
  </si>
  <si>
    <t>01</t>
    <phoneticPr fontId="1"/>
  </si>
  <si>
    <t>02</t>
  </si>
  <si>
    <t>産業
専用</t>
    <rPh sb="0" eb="2">
      <t>サンギョウ</t>
    </rPh>
    <rPh sb="3" eb="5">
      <t>センヨウ</t>
    </rPh>
    <phoneticPr fontId="1"/>
  </si>
  <si>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</si>
  <si>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</si>
  <si>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</si>
  <si>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</si>
  <si>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</si>
  <si>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</si>
  <si>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1"/>
  </si>
  <si>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</si>
  <si>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</si>
  <si>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1"/>
  </si>
  <si>
    <t>【６．一の建築物ごとの内容】</t>
    <phoneticPr fontId="1"/>
  </si>
  <si>
    <t>助産所（入所する者の寝室があるものに限る。）</t>
    <rPh sb="4" eb="6">
      <t>ニュウショ</t>
    </rPh>
    <rPh sb="8" eb="9">
      <t>モノ</t>
    </rPh>
    <rPh sb="10" eb="12">
      <t>シンシツ</t>
    </rPh>
    <rPh sb="18" eb="19">
      <t>カギ</t>
    </rPh>
    <phoneticPr fontId="1"/>
  </si>
  <si>
    <t>助産所（入所する者の寝室がないものに限る。）</t>
    <rPh sb="4" eb="6">
      <t>ニュウショ</t>
    </rPh>
    <rPh sb="8" eb="9">
      <t>モノ</t>
    </rPh>
    <rPh sb="10" eb="12">
      <t>シンシツ</t>
    </rPh>
    <rPh sb="18" eb="19">
      <t>カギ</t>
    </rPh>
    <phoneticPr fontId="1"/>
  </si>
  <si>
    <t>児童福祉施設等（建築基準法施行令第19条第１項に規定する児童福祉施設等をいい、前４項に掲げるものを除く。次項において同じ。）（入所する者の寝室があるものに限る。）</t>
    <phoneticPr fontId="1"/>
  </si>
  <si>
    <t>児童福祉施設等（入所する者の寝室がないものに限る。）</t>
    <phoneticPr fontId="1"/>
  </si>
  <si>
    <t>08132</t>
    <phoneticPr fontId="1"/>
  </si>
  <si>
    <t>ロ．資本の額又は
    出資の総額</t>
    <phoneticPr fontId="1"/>
  </si>
  <si>
    <t>㎡</t>
  </si>
  <si>
    <t>用途の分類</t>
    <rPh sb="0" eb="2">
      <t>ヨウト</t>
    </rPh>
    <rPh sb="3" eb="5">
      <t>ブンルイ</t>
    </rPh>
    <phoneticPr fontId="1"/>
  </si>
  <si>
    <t>居住
産業
併用</t>
    <rPh sb="0" eb="2">
      <t>キョジュウ</t>
    </rPh>
    <rPh sb="3" eb="5">
      <t>サンギョウ</t>
    </rPh>
    <rPh sb="6" eb="8">
      <t>ヘイヨウ</t>
    </rPh>
    <phoneticPr fontId="1"/>
  </si>
  <si>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1"/>
  </si>
  <si>
    <t xml:space="preserve">共同住宅 </t>
    <phoneticPr fontId="1"/>
  </si>
  <si>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1"/>
  </si>
  <si>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1"/>
  </si>
  <si>
    <t>①</t>
    <phoneticPr fontId="1"/>
  </si>
  <si>
    <t>②</t>
    <phoneticPr fontId="1"/>
  </si>
  <si>
    <t>③</t>
    <phoneticPr fontId="1"/>
  </si>
  <si>
    <t>用途</t>
    <rPh sb="0" eb="2">
      <t>ヨウト</t>
    </rPh>
    <phoneticPr fontId="1"/>
  </si>
  <si>
    <t>床面積</t>
    <rPh sb="0" eb="3">
      <t>ユカメンセキ</t>
    </rPh>
    <phoneticPr fontId="1"/>
  </si>
  <si>
    <t>建築工事届</t>
    <rPh sb="0" eb="2">
      <t>ケンチク</t>
    </rPh>
    <rPh sb="2" eb="4">
      <t>コウジ</t>
    </rPh>
    <rPh sb="4" eb="5">
      <t>トドケ</t>
    </rPh>
    <phoneticPr fontId="1"/>
  </si>
  <si>
    <t>構造の区分</t>
    <rPh sb="3" eb="5">
      <t>クブン</t>
    </rPh>
    <phoneticPr fontId="1"/>
  </si>
  <si>
    <t>木造</t>
    <phoneticPr fontId="1"/>
  </si>
  <si>
    <t>鉄骨鉄筋コンクリート造</t>
    <phoneticPr fontId="1"/>
  </si>
  <si>
    <t>鉄筋コンクリート造</t>
    <phoneticPr fontId="1"/>
  </si>
  <si>
    <t>鉄骨造</t>
    <phoneticPr fontId="1"/>
  </si>
  <si>
    <t>02</t>
    <phoneticPr fontId="1"/>
  </si>
  <si>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</si>
  <si>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</si>
  <si>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</si>
  <si>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</si>
  <si>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1"/>
  </si>
  <si>
    <t>（注意欄に記載の記号を記入してください）</t>
    <rPh sb="8" eb="10">
      <t>キゴウ</t>
    </rPh>
    <phoneticPr fontId="1"/>
  </si>
  <si>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1"/>
  </si>
  <si>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1"/>
  </si>
  <si>
    <t>飲食店（次項に掲げるもの並びに田園住居地域及びその周辺の地域で生産された農産物を材料とする料理の提供を主たる目的とするものを除く。）</t>
    <rPh sb="28" eb="30">
      <t>チイキ</t>
    </rPh>
    <phoneticPr fontId="1"/>
  </si>
  <si>
    <t>農産物の生産、集荷、処理又は貯蔵に供するもの</t>
    <rPh sb="1" eb="2">
      <t>サン</t>
    </rPh>
    <phoneticPr fontId="1"/>
  </si>
  <si>
    <t>農業の生産資材の貯蔵に供するもの</t>
    <rPh sb="0" eb="2">
      <t>ノウギョウ</t>
    </rPh>
    <phoneticPr fontId="1"/>
  </si>
  <si>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1"/>
  </si>
  <si>
    <t>万円</t>
    <rPh sb="0" eb="1">
      <t>マン</t>
    </rPh>
    <rPh sb="1" eb="2">
      <t>エン</t>
    </rPh>
    <phoneticPr fontId="1"/>
  </si>
  <si>
    <t>コンクリートブロック造</t>
    <phoneticPr fontId="1"/>
  </si>
  <si>
    <t>(15)新築の場合における階数（地下の階数）</t>
    <rPh sb="4" eb="6">
      <t>シンチク</t>
    </rPh>
    <rPh sb="7" eb="9">
      <t>バアイ</t>
    </rPh>
    <rPh sb="13" eb="15">
      <t>カイスウ</t>
    </rPh>
    <rPh sb="16" eb="18">
      <t>チカ</t>
    </rPh>
    <rPh sb="19" eb="21">
      <t>カイスウ</t>
    </rPh>
    <phoneticPr fontId="3"/>
  </si>
  <si>
    <t>(16)新築工事の場合における敷地面積[平方メートル]</t>
    <rPh sb="4" eb="6">
      <t>シンチク</t>
    </rPh>
    <rPh sb="6" eb="8">
      <t>コウジ</t>
    </rPh>
    <rPh sb="9" eb="11">
      <t>バアイ</t>
    </rPh>
    <rPh sb="15" eb="17">
      <t>シキチ</t>
    </rPh>
    <rPh sb="17" eb="19">
      <t>メンセキ</t>
    </rPh>
    <rPh sb="20" eb="22">
      <t>ヘイホウ</t>
    </rPh>
    <phoneticPr fontId="3"/>
  </si>
  <si>
    <t>(17)新設又はその他の別</t>
    <rPh sb="4" eb="6">
      <t>シンセツ</t>
    </rPh>
    <rPh sb="6" eb="7">
      <t>マタ</t>
    </rPh>
    <rPh sb="10" eb="11">
      <t>タ</t>
    </rPh>
    <rPh sb="12" eb="13">
      <t>ベツ</t>
    </rPh>
    <phoneticPr fontId="3"/>
  </si>
  <si>
    <t>(18)新設住宅の資金</t>
    <rPh sb="4" eb="6">
      <t>シンセツ</t>
    </rPh>
    <rPh sb="6" eb="8">
      <t>ジュウタク</t>
    </rPh>
    <rPh sb="9" eb="11">
      <t>シキン</t>
    </rPh>
    <phoneticPr fontId="3"/>
  </si>
  <si>
    <t>(19)住宅の建築工法</t>
    <rPh sb="4" eb="6">
      <t>ジュウタク</t>
    </rPh>
    <rPh sb="7" eb="9">
      <t>ケンチク</t>
    </rPh>
    <rPh sb="9" eb="11">
      <t>コウホウ</t>
    </rPh>
    <phoneticPr fontId="3"/>
  </si>
  <si>
    <t>(20)住宅の種類</t>
    <rPh sb="4" eb="6">
      <t>ジュウタク</t>
    </rPh>
    <rPh sb="7" eb="9">
      <t>シュルイ</t>
    </rPh>
    <phoneticPr fontId="3"/>
  </si>
  <si>
    <t>(21)建て方</t>
    <rPh sb="4" eb="5">
      <t>タ</t>
    </rPh>
    <rPh sb="6" eb="7">
      <t>カタ</t>
    </rPh>
    <phoneticPr fontId="3"/>
  </si>
  <si>
    <t>(22)利用関係</t>
    <rPh sb="4" eb="6">
      <t>リヨウ</t>
    </rPh>
    <rPh sb="6" eb="8">
      <t>カンケイ</t>
    </rPh>
    <phoneticPr fontId="3"/>
  </si>
  <si>
    <t>(23)戸数[戸]</t>
    <rPh sb="4" eb="6">
      <t>コスウ</t>
    </rPh>
    <rPh sb="5" eb="6">
      <t>ジュウコ</t>
    </rPh>
    <rPh sb="7" eb="8">
      <t>ト</t>
    </rPh>
    <phoneticPr fontId="3"/>
  </si>
  <si>
    <t>(24)工事部分の床面積の合計[平方メートル]</t>
    <rPh sb="4" eb="8">
      <t>コウジブブン</t>
    </rPh>
    <rPh sb="9" eb="12">
      <t>ユカメンセキ</t>
    </rPh>
    <rPh sb="13" eb="15">
      <t>ゴウケイ</t>
    </rPh>
    <rPh sb="16" eb="18">
      <t>ヘイホウ</t>
    </rPh>
    <phoneticPr fontId="3"/>
  </si>
  <si>
    <t>(25)建築を伴う除却住宅戸数[戸]</t>
    <rPh sb="4" eb="6">
      <t>ケンチク</t>
    </rPh>
    <rPh sb="7" eb="8">
      <t>トモナ</t>
    </rPh>
    <rPh sb="9" eb="11">
      <t>ジョキャク</t>
    </rPh>
    <rPh sb="11" eb="13">
      <t>ジュウタク</t>
    </rPh>
    <rPh sb="13" eb="15">
      <t>コスウ</t>
    </rPh>
    <rPh sb="16" eb="17">
      <t>ト</t>
    </rPh>
    <phoneticPr fontId="3"/>
  </si>
  <si>
    <t>(26)建築を伴う除却住宅の利用関係</t>
    <rPh sb="4" eb="6">
      <t>ケンチク</t>
    </rPh>
    <rPh sb="7" eb="8">
      <t>トモナ</t>
    </rPh>
    <rPh sb="9" eb="11">
      <t>ジョキャク</t>
    </rPh>
    <rPh sb="11" eb="13">
      <t>ジュウタク</t>
    </rPh>
    <rPh sb="14" eb="16">
      <t>リヨウ</t>
    </rPh>
    <rPh sb="16" eb="18">
      <t>カンケイ</t>
    </rPh>
    <phoneticPr fontId="3"/>
  </si>
  <si>
    <t>(4)小番号</t>
    <phoneticPr fontId="3"/>
  </si>
  <si>
    <t>(11)工事部分の構造との関係</t>
    <rPh sb="4" eb="8">
      <t>コウジブブン</t>
    </rPh>
    <rPh sb="9" eb="11">
      <t>コウゾウ</t>
    </rPh>
    <rPh sb="13" eb="15">
      <t>カンケイ</t>
    </rPh>
    <phoneticPr fontId="3"/>
  </si>
  <si>
    <t>計算用
非表示予定</t>
    <rPh sb="0" eb="3">
      <t>ケイサンヨウ</t>
    </rPh>
    <rPh sb="4" eb="7">
      <t>ヒヒョウジ</t>
    </rPh>
    <rPh sb="7" eb="9">
      <t>ヨテイ</t>
    </rPh>
    <phoneticPr fontId="1"/>
  </si>
  <si>
    <t xml:space="preserve">(15)新築の場合における階数（地上の階数）
</t>
    <rPh sb="4" eb="6">
      <t>シンチク</t>
    </rPh>
    <rPh sb="7" eb="9">
      <t>バアイ</t>
    </rPh>
    <rPh sb="13" eb="15">
      <t>カイスウ</t>
    </rPh>
    <rPh sb="16" eb="18">
      <t>チジョウ</t>
    </rPh>
    <rPh sb="19" eb="21">
      <t>カイスウ</t>
    </rPh>
    <phoneticPr fontId="3"/>
  </si>
  <si>
    <t>(16)新築の場合における階数（地上の階数）</t>
    <rPh sb="16" eb="18">
      <t>チジョウ</t>
    </rPh>
    <phoneticPr fontId="3"/>
  </si>
  <si>
    <t>住宅着工欄全体</t>
    <rPh sb="0" eb="4">
      <t>ジュウタクチャッコウ</t>
    </rPh>
    <rPh sb="4" eb="5">
      <t>ラン</t>
    </rPh>
    <rPh sb="5" eb="7">
      <t>ゼンタイ</t>
    </rPh>
    <phoneticPr fontId="3"/>
  </si>
  <si>
    <t>(17)新設とその他の別</t>
    <rPh sb="4" eb="6">
      <t>シンセツ</t>
    </rPh>
    <rPh sb="9" eb="10">
      <t>タ</t>
    </rPh>
    <rPh sb="11" eb="12">
      <t>ベツ</t>
    </rPh>
    <phoneticPr fontId="3"/>
  </si>
  <si>
    <t>23-5,6計算用</t>
    <phoneticPr fontId="1"/>
  </si>
  <si>
    <t>計算用 用途分類</t>
    <rPh sb="0" eb="3">
      <t>ケイサンヨウ</t>
    </rPh>
    <rPh sb="4" eb="6">
      <t>ヨウト</t>
    </rPh>
    <rPh sb="6" eb="8">
      <t>ブンルイ</t>
    </rPh>
    <phoneticPr fontId="1"/>
  </si>
  <si>
    <t>計算用 「(5)建築主」「(18)新設住宅の資金」「(22)利用関係」の組み合わせ</t>
    <rPh sb="0" eb="3">
      <t>ケイサンヨウ</t>
    </rPh>
    <rPh sb="8" eb="10">
      <t>ケンチク</t>
    </rPh>
    <rPh sb="10" eb="11">
      <t>ヌシ</t>
    </rPh>
    <rPh sb="17" eb="19">
      <t>シンセツ</t>
    </rPh>
    <rPh sb="19" eb="21">
      <t>ジュウタク</t>
    </rPh>
    <rPh sb="22" eb="24">
      <t>シキン</t>
    </rPh>
    <rPh sb="30" eb="32">
      <t>リヨウ</t>
    </rPh>
    <rPh sb="32" eb="34">
      <t>カンケイ</t>
    </rPh>
    <rPh sb="36" eb="37">
      <t>ク</t>
    </rPh>
    <rPh sb="38" eb="39">
      <t>ア</t>
    </rPh>
    <phoneticPr fontId="1"/>
  </si>
  <si>
    <t>計算用用途分類 棟区分</t>
    <rPh sb="0" eb="3">
      <t>ケイサンヨウ</t>
    </rPh>
    <rPh sb="3" eb="5">
      <t>ヨウト</t>
    </rPh>
    <rPh sb="5" eb="7">
      <t>ブンルイ</t>
    </rPh>
    <rPh sb="8" eb="9">
      <t>トウ</t>
    </rPh>
    <rPh sb="9" eb="11">
      <t>クブン</t>
    </rPh>
    <phoneticPr fontId="1"/>
  </si>
  <si>
    <t>計算用用途分類 小番号</t>
    <rPh sb="0" eb="3">
      <t>ケイサンヨウ</t>
    </rPh>
    <rPh sb="3" eb="5">
      <t>ヨウト</t>
    </rPh>
    <rPh sb="5" eb="7">
      <t>ブンルイ</t>
    </rPh>
    <phoneticPr fontId="1"/>
  </si>
  <si>
    <t>エラーの数</t>
    <rPh sb="4" eb="5">
      <t>カズ</t>
    </rPh>
    <phoneticPr fontId="1"/>
  </si>
  <si>
    <t>カウント</t>
    <phoneticPr fontId="1"/>
  </si>
  <si>
    <t>01</t>
  </si>
  <si>
    <t>主要用途</t>
    <rPh sb="0" eb="4">
      <t>シュヨウヨウト</t>
    </rPh>
    <phoneticPr fontId="1"/>
  </si>
  <si>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</si>
  <si>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</si>
  <si>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</si>
  <si>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</si>
  <si>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</si>
  <si>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</si>
  <si>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</si>
  <si>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</si>
  <si>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</si>
  <si>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</si>
  <si>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</si>
  <si>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</si>
  <si>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</si>
  <si>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</si>
  <si>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</si>
  <si>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</si>
  <si>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</si>
  <si>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</si>
  <si>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</si>
  <si>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</si>
  <si>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</si>
  <si>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</si>
  <si>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</si>
  <si>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</si>
  <si>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</si>
  <si>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</si>
  <si>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</si>
  <si>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</si>
  <si>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</si>
  <si>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</si>
  <si>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</si>
  <si>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</si>
  <si>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</si>
  <si>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</si>
  <si>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</si>
  <si>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</si>
  <si>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</si>
  <si>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</si>
  <si>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</si>
  <si>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</si>
  <si>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</si>
  <si>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</si>
  <si>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</si>
  <si>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</si>
  <si>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</si>
  <si>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</si>
  <si>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</si>
  <si>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</si>
  <si>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</si>
  <si>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</si>
  <si>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</si>
  <si>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</si>
  <si>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</si>
  <si>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</si>
  <si>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</si>
  <si>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</si>
  <si>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</si>
  <si>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</si>
  <si>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</si>
  <si>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</si>
  <si>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</si>
  <si>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</si>
  <si>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</si>
  <si>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</si>
  <si>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</si>
  <si>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</si>
  <si>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</si>
  <si>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</si>
  <si>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</si>
  <si>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</si>
  <si>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</si>
  <si>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</si>
  <si>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1"/>
  </si>
  <si>
    <r>
      <rPr>
        <sz val="10"/>
        <color theme="1"/>
        <rFont val="ＭＳ 明朝"/>
        <family val="1"/>
        <charset val="128"/>
      </rPr>
      <t>(</t>
    </r>
    <r>
      <rPr>
        <sz val="11"/>
        <color theme="1"/>
        <rFont val="ＭＳ 明朝"/>
        <family val="1"/>
        <charset val="128"/>
      </rPr>
      <t>2)公営住宅</t>
    </r>
    <phoneticPr fontId="1"/>
  </si>
  <si>
    <t>消費税</t>
    <rPh sb="0" eb="3">
      <t>ショウヒゼイ</t>
    </rPh>
    <phoneticPr fontId="1"/>
  </si>
  <si>
    <t>物件名</t>
    <rPh sb="0" eb="3">
      <t>ブッケンメイ</t>
    </rPh>
    <phoneticPr fontId="1"/>
  </si>
  <si>
    <t>2種類以上の用途分類（用途）①</t>
    <rPh sb="1" eb="3">
      <t>シュルイ</t>
    </rPh>
    <rPh sb="3" eb="5">
      <t>イジョウ</t>
    </rPh>
    <phoneticPr fontId="2"/>
  </si>
  <si>
    <t>2種類以上の用途ごとの工事部分の床面積①</t>
    <rPh sb="1" eb="3">
      <t>シュルイ</t>
    </rPh>
    <rPh sb="3" eb="5">
      <t>イジョウ</t>
    </rPh>
    <phoneticPr fontId="2"/>
  </si>
  <si>
    <t>2種類以上の用途分類（用途）②</t>
    <rPh sb="1" eb="3">
      <t>シュルイ</t>
    </rPh>
    <rPh sb="3" eb="5">
      <t>イジョウ</t>
    </rPh>
    <phoneticPr fontId="2"/>
  </si>
  <si>
    <t>2種類以上の用途ごとの工事部分の床面積②</t>
    <rPh sb="1" eb="3">
      <t>シュルイ</t>
    </rPh>
    <rPh sb="3" eb="5">
      <t>イジョウ</t>
    </rPh>
    <phoneticPr fontId="2"/>
  </si>
  <si>
    <t>2種類以上の用途分類（用途）③</t>
    <rPh sb="1" eb="3">
      <t>シュルイ</t>
    </rPh>
    <rPh sb="3" eb="5">
      <t>イジョウ</t>
    </rPh>
    <phoneticPr fontId="2"/>
  </si>
  <si>
    <t>2種類以上の用途ごとの工事部分の床面積③</t>
    <rPh sb="1" eb="3">
      <t>シュルイ</t>
    </rPh>
    <rPh sb="3" eb="5">
      <t>イジョウ</t>
    </rPh>
    <phoneticPr fontId="2"/>
  </si>
  <si>
    <t>多用途</t>
    <phoneticPr fontId="1"/>
  </si>
  <si>
    <r>
      <t xml:space="preserve">ハ．用途
</t>
    </r>
    <r>
      <rPr>
        <sz val="9"/>
        <color theme="1"/>
        <rFont val="ＭＳ 明朝"/>
        <family val="1"/>
        <charset val="128"/>
      </rPr>
      <t>（注意欄に記載の記号を
　記入してください）</t>
    </r>
    <rPh sb="2" eb="4">
      <t>ヨウト</t>
    </rPh>
    <rPh sb="13" eb="15">
      <t>キゴウ</t>
    </rPh>
    <phoneticPr fontId="1"/>
  </si>
  <si>
    <r>
      <t xml:space="preserve">ニ．工事部分の構造
</t>
    </r>
    <r>
      <rPr>
        <sz val="9"/>
        <color theme="1"/>
        <rFont val="ＭＳ 明朝"/>
        <family val="1"/>
        <charset val="128"/>
      </rPr>
      <t>（注意欄に記載の記号を
　記入してください）</t>
    </r>
    <rPh sb="18" eb="20">
      <t>キゴウ</t>
    </rPh>
    <phoneticPr fontId="1"/>
  </si>
  <si>
    <t>ホ．工事の予定期間</t>
    <phoneticPr fontId="1"/>
  </si>
  <si>
    <t>ヘ．工事部分の
　　  床面積の合計</t>
    <rPh sb="16" eb="18">
      <t>ゴウケイ</t>
    </rPh>
    <phoneticPr fontId="1"/>
  </si>
  <si>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1"/>
  </si>
  <si>
    <t>チ．建築工事費予定額</t>
    <phoneticPr fontId="1"/>
  </si>
  <si>
    <t>リ．新築工事の場合に
　　おける地上の階数</t>
    <rPh sb="2" eb="4">
      <t>シンチク</t>
    </rPh>
    <rPh sb="4" eb="6">
      <t>コウジ</t>
    </rPh>
    <rPh sb="7" eb="9">
      <t>バアイ</t>
    </rPh>
    <phoneticPr fontId="1"/>
  </si>
  <si>
    <t>ヌ．新築工事の場合に
　　おける地下の階数</t>
    <rPh sb="2" eb="6">
      <t>シンチクコウジ</t>
    </rPh>
    <rPh sb="7" eb="9">
      <t>バアイ</t>
    </rPh>
    <phoneticPr fontId="1"/>
  </si>
  <si>
    <t>【７．新築工事の場合における敷地面積】</t>
    <phoneticPr fontId="1"/>
  </si>
  <si>
    <t>　イ．産業分類</t>
    <rPh sb="3" eb="7">
      <t>サンギョウブンルイ</t>
    </rPh>
    <phoneticPr fontId="1"/>
  </si>
  <si>
    <t xml:space="preserve">  ロ．除却原因</t>
    <phoneticPr fontId="1"/>
  </si>
  <si>
    <t>ロ．除却原因</t>
    <phoneticPr fontId="1"/>
  </si>
  <si>
    <t>　ハ．構造</t>
    <phoneticPr fontId="1"/>
  </si>
  <si>
    <t>ハ．構造</t>
    <phoneticPr fontId="1"/>
  </si>
  <si>
    <t>　ニ．建築物の数</t>
    <phoneticPr fontId="1"/>
  </si>
  <si>
    <t>ニ．建築物の数</t>
    <phoneticPr fontId="1"/>
  </si>
  <si>
    <t>　ホ．住宅の戸数</t>
    <phoneticPr fontId="1"/>
  </si>
  <si>
    <t>ホ．住宅の戸数</t>
    <phoneticPr fontId="1"/>
  </si>
  <si>
    <t>　チ．住宅の利用関係</t>
    <phoneticPr fontId="1"/>
  </si>
  <si>
    <t>ヘ．住宅の利用関係</t>
    <phoneticPr fontId="1"/>
  </si>
  <si>
    <t>ト．建築物の床面積の合計</t>
    <phoneticPr fontId="1"/>
  </si>
  <si>
    <t>　ヌ．建築物の評価額</t>
    <phoneticPr fontId="1"/>
  </si>
  <si>
    <t>チ．建築物の評価額</t>
    <phoneticPr fontId="1"/>
  </si>
  <si>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1"/>
  </si>
  <si>
    <t>　⑬　６欄の「ニ」は、次の表の記号の中から該当するものを選んで記入してください。工事部分が２種類
    以上の構造からなるときは、床面積が最も大きい部分の構造について記入してください。
　</t>
    <phoneticPr fontId="1"/>
  </si>
  <si>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1"/>
  </si>
  <si>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1"/>
  </si>
  <si>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1"/>
  </si>
  <si>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1"/>
  </si>
  <si>
    <t>（第二面）</t>
  </si>
  <si>
    <t>No.2</t>
    <phoneticPr fontId="1"/>
  </si>
  <si>
    <t>No.3</t>
    <phoneticPr fontId="1"/>
  </si>
  <si>
    <t>No.4</t>
    <phoneticPr fontId="1"/>
  </si>
  <si>
    <t>No.5</t>
    <phoneticPr fontId="1"/>
  </si>
  <si>
    <t>担当者の氏名</t>
    <rPh sb="0" eb="3">
      <t>タントウシャ</t>
    </rPh>
    <rPh sb="4" eb="6">
      <t>シメイ</t>
    </rPh>
    <phoneticPr fontId="1"/>
  </si>
  <si>
    <t>担当者の電話番号</t>
    <rPh sb="0" eb="3">
      <t>タントウシャ</t>
    </rPh>
    <rPh sb="4" eb="8">
      <t>デンワバンゴウ</t>
    </rPh>
    <phoneticPr fontId="1"/>
  </si>
  <si>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1"/>
  </si>
  <si>
    <t>(27)建築工事届受理番号</t>
    <phoneticPr fontId="1"/>
  </si>
  <si>
    <t>　　工事施工者（設計者又は代理者）</t>
    <phoneticPr fontId="1"/>
  </si>
  <si>
    <t>　　工事監理者</t>
    <rPh sb="2" eb="4">
      <t>コウジ</t>
    </rPh>
    <rPh sb="4" eb="6">
      <t>カンリ</t>
    </rPh>
    <rPh sb="6" eb="7">
      <t>シャ</t>
    </rPh>
    <phoneticPr fontId="1"/>
  </si>
  <si>
    <t>浜松市中央区</t>
    <phoneticPr fontId="1"/>
  </si>
  <si>
    <t>浜松市浜名区</t>
    <phoneticPr fontId="1"/>
  </si>
  <si>
    <t>浜松市天竜区</t>
    <phoneticPr fontId="1"/>
  </si>
  <si>
    <t>(9－2)建築物の用途分類（用途区分）</t>
    <rPh sb="5" eb="8">
      <t>ケンチクブツ</t>
    </rPh>
    <rPh sb="9" eb="11">
      <t>ヨウト</t>
    </rPh>
    <rPh sb="11" eb="13">
      <t>ブンルイ</t>
    </rPh>
    <rPh sb="14" eb="16">
      <t>ヨウト</t>
    </rPh>
    <rPh sb="16" eb="18">
      <t>クブン</t>
    </rPh>
    <phoneticPr fontId="1"/>
  </si>
  <si>
    <t>(9)建築物の用途分類（主要用途）</t>
    <rPh sb="3" eb="6">
      <t>ケンチクブツ</t>
    </rPh>
    <rPh sb="7" eb="9">
      <t>ヨウト</t>
    </rPh>
    <rPh sb="9" eb="11">
      <t>ブンルイ</t>
    </rPh>
    <phoneticPr fontId="1"/>
  </si>
  <si>
    <t>2種類以上の用途分類（用途区分）①</t>
    <rPh sb="1" eb="3">
      <t>シュルイ</t>
    </rPh>
    <rPh sb="3" eb="5">
      <t>イジョウ</t>
    </rPh>
    <rPh sb="13" eb="15">
      <t>クブン</t>
    </rPh>
    <phoneticPr fontId="8"/>
  </si>
  <si>
    <t>2種類以上の用途ごとの工事部分の床面積①</t>
    <rPh sb="1" eb="3">
      <t>シュルイ</t>
    </rPh>
    <rPh sb="3" eb="5">
      <t>イジョウ</t>
    </rPh>
    <phoneticPr fontId="8"/>
  </si>
  <si>
    <t>2種類以上の用途分類（用途区分）②</t>
    <rPh sb="1" eb="3">
      <t>シュルイ</t>
    </rPh>
    <rPh sb="3" eb="5">
      <t>イジョウ</t>
    </rPh>
    <rPh sb="13" eb="15">
      <t>クブン</t>
    </rPh>
    <phoneticPr fontId="8"/>
  </si>
  <si>
    <t>2種類以上の用途ごとの工事部分の床面積②</t>
    <rPh sb="1" eb="3">
      <t>シュルイ</t>
    </rPh>
    <rPh sb="3" eb="5">
      <t>イジョウ</t>
    </rPh>
    <phoneticPr fontId="8"/>
  </si>
  <si>
    <t>2種類以上の用途分類（用途区分）③</t>
    <rPh sb="1" eb="3">
      <t>シュルイ</t>
    </rPh>
    <rPh sb="3" eb="5">
      <t>イジョウ</t>
    </rPh>
    <rPh sb="13" eb="15">
      <t>クブン</t>
    </rPh>
    <phoneticPr fontId="8"/>
  </si>
  <si>
    <t>2種類以上の用途ごとの工事部分の床面積③</t>
    <rPh sb="1" eb="3">
      <t>シュルイ</t>
    </rPh>
    <rPh sb="3" eb="5">
      <t>イジョウ</t>
    </rPh>
    <phoneticPr fontId="8"/>
  </si>
  <si>
    <t>2種類以上の用途分類（用途区分）①</t>
    <rPh sb="1" eb="5">
      <t>シュルイイジョウ</t>
    </rPh>
    <rPh sb="6" eb="8">
      <t>ヨウト</t>
    </rPh>
    <rPh sb="8" eb="10">
      <t>ブンルイ</t>
    </rPh>
    <rPh sb="11" eb="13">
      <t>ヨウト</t>
    </rPh>
    <rPh sb="13" eb="15">
      <t>クブン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</si>
</sst>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_ "/>
    <numFmt numFmtId="179" formatCode="0_ "/>
    <numFmt numFmtId="180" formatCode="#,##0.00_);[Red]\(#,##0.00\)"/>
    <numFmt numFmtId="181" formatCode="#,##0_);[Red]\(#,##0\)"/>
  </numFmts>
  <fonts count="33">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1"/>
      <color theme="0"/>
      <name val="ＭＳ Ｐゴシック"/>
      <family val="2"/>
      <scheme val="minor"/>
    </font>
    <font>
      <sz val="11"/>
      <color theme="5" tint="0.79998168889431442"/>
      <name val="ＭＳ Ｐゴシック"/>
      <family val="2"/>
      <scheme val="minor"/>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
      <sz val="11"/>
      <color theme="0"/>
      <name val="游ゴシック"/>
      <family val="3"/>
      <charset val="128"/>
    </font>
  </fonts>
  <fills count="25">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6">
    <xf numFmtId="0" fontId="0" fillId="0" borderId="0">
      <alignment vertical="center"/>
    </xf>
    <xf numFmtId="0" fontId="2" fillId="0" borderId="0"/>
    <xf numFmtId="0" fontId="15" fillId="0" borderId="0">
      <alignment vertical="center"/>
    </xf>
    <xf numFmtId="0" fontId="16" fillId="0" borderId="0">
      <alignment vertical="center"/>
    </xf>
    <xf numFmtId="0" fontId="6" fillId="0" borderId="0">
      <alignment vertical="center"/>
    </xf>
    <xf numFmtId="38" fontId="31" fillId="0" borderId="0" applyFont="0" applyFill="0" applyBorder="0" applyAlignment="0" applyProtection="0">
      <alignment vertical="center"/>
    </xf>
  </cellStyleXfs>
  <cellXfs count="525">
    <xf numFmtId="0" fontId="0" fillId="0" borderId="0" xfId="0">
      <alignment vertical="center"/>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6" fillId="0" borderId="0" xfId="0" applyFont="1" applyProtection="1">
      <alignment vertical="center"/>
      <protection locked="0"/>
    </xf>
    <xf numFmtId="0" fontId="5" fillId="0" borderId="0" xfId="0" applyFont="1" applyAlignment="1">
      <alignment vertical="top"/>
    </xf>
    <xf numFmtId="0" fontId="8" fillId="2" borderId="1" xfId="1" applyFont="1" applyFill="1" applyBorder="1" applyAlignment="1">
      <alignment vertical="center" wrapText="1"/>
    </xf>
    <xf numFmtId="0" fontId="5" fillId="4" borderId="0" xfId="0" applyFont="1" applyFill="1">
      <alignment vertical="center"/>
    </xf>
    <xf numFmtId="0" fontId="2" fillId="0" borderId="0" xfId="1" applyAlignment="1">
      <alignment vertical="center"/>
    </xf>
    <xf numFmtId="0" fontId="8" fillId="2" borderId="0" xfId="1" applyFont="1" applyFill="1" applyAlignment="1">
      <alignment vertical="center" wrapText="1"/>
    </xf>
    <xf numFmtId="0" fontId="2" fillId="0" borderId="0" xfId="1" applyAlignment="1">
      <alignment vertical="center" wrapText="1"/>
    </xf>
    <xf numFmtId="0" fontId="9" fillId="3" borderId="0" xfId="1" applyFont="1" applyFill="1" applyAlignment="1">
      <alignment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0" xfId="0" applyFont="1" applyAlignment="1">
      <alignment horizontal="center" vertical="center" wrapText="1"/>
    </xf>
    <xf numFmtId="0" fontId="2" fillId="0" borderId="0" xfId="1" applyAlignment="1">
      <alignment vertical="center" textRotation="255" wrapText="1"/>
    </xf>
    <xf numFmtId="0" fontId="2" fillId="6" borderId="0" xfId="1" applyFill="1" applyAlignment="1">
      <alignment vertical="center"/>
    </xf>
    <xf numFmtId="0" fontId="2" fillId="6" borderId="0" xfId="1" applyFill="1"/>
    <xf numFmtId="0" fontId="2" fillId="0" borderId="0" xfId="1" applyAlignment="1">
      <alignment horizontal="center" vertical="center" wrapText="1"/>
    </xf>
    <xf numFmtId="0" fontId="13" fillId="0" borderId="12"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2" fillId="0" borderId="13" xfId="1" applyBorder="1"/>
    <xf numFmtId="0" fontId="6" fillId="0" borderId="0" xfId="0" applyFont="1" applyAlignment="1">
      <alignment vertical="center" wrapText="1"/>
    </xf>
    <xf numFmtId="0" fontId="8" fillId="7" borderId="1" xfId="1" applyFont="1" applyFill="1" applyBorder="1" applyAlignment="1">
      <alignment vertical="center" wrapText="1"/>
    </xf>
    <xf numFmtId="0" fontId="0" fillId="8" borderId="0" xfId="0" applyFill="1" applyAlignment="1"/>
    <xf numFmtId="0" fontId="2" fillId="8" borderId="0" xfId="1" applyFill="1" applyProtection="1">
      <protection locked="0"/>
    </xf>
    <xf numFmtId="0" fontId="0" fillId="8" borderId="2" xfId="0" applyFill="1" applyBorder="1" applyAlignment="1"/>
    <xf numFmtId="0" fontId="2" fillId="8" borderId="2" xfId="1" applyFill="1" applyBorder="1" applyProtection="1">
      <protection locked="0"/>
    </xf>
    <xf numFmtId="0" fontId="2" fillId="8" borderId="2" xfId="1" applyFill="1" applyBorder="1" applyAlignment="1" applyProtection="1">
      <alignment horizontal="right"/>
      <protection locked="0"/>
    </xf>
    <xf numFmtId="179" fontId="2" fillId="8" borderId="2" xfId="1" applyNumberFormat="1" applyFill="1" applyBorder="1" applyProtection="1">
      <protection locked="0"/>
    </xf>
    <xf numFmtId="0" fontId="2" fillId="8" borderId="0" xfId="1" applyFill="1"/>
    <xf numFmtId="0" fontId="12" fillId="8" borderId="0" xfId="0" applyFont="1" applyFill="1">
      <alignment vertical="center"/>
    </xf>
    <xf numFmtId="0" fontId="2" fillId="8" borderId="2" xfId="1" applyFill="1" applyBorder="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179" fontId="2" fillId="9" borderId="2" xfId="1" applyNumberFormat="1" applyFill="1" applyBorder="1" applyProtection="1">
      <protection locked="0"/>
    </xf>
    <xf numFmtId="0" fontId="2" fillId="9" borderId="0" xfId="1" applyFill="1"/>
    <xf numFmtId="0" fontId="12" fillId="9" borderId="0" xfId="0" applyFont="1" applyFill="1">
      <alignment vertical="center"/>
    </xf>
    <xf numFmtId="0" fontId="0" fillId="5" borderId="0" xfId="0" applyFill="1" applyAlignment="1"/>
    <xf numFmtId="0" fontId="2" fillId="5" borderId="0" xfId="1" applyFill="1" applyProtection="1">
      <protection locked="0"/>
    </xf>
    <xf numFmtId="0" fontId="2" fillId="5" borderId="2" xfId="1" applyFill="1" applyBorder="1"/>
    <xf numFmtId="0" fontId="0" fillId="5" borderId="2" xfId="0" applyFill="1" applyBorder="1" applyAlignment="1"/>
    <xf numFmtId="0" fontId="2" fillId="5" borderId="2" xfId="1" applyFill="1" applyBorder="1" applyProtection="1">
      <protection locked="0"/>
    </xf>
    <xf numFmtId="0" fontId="2" fillId="5" borderId="2" xfId="1" applyFill="1" applyBorder="1" applyAlignment="1" applyProtection="1">
      <alignment horizontal="right"/>
      <protection locked="0"/>
    </xf>
    <xf numFmtId="179" fontId="2" fillId="5" borderId="2" xfId="1" applyNumberFormat="1" applyFill="1" applyBorder="1" applyProtection="1">
      <protection locked="0"/>
    </xf>
    <xf numFmtId="0" fontId="2" fillId="5" borderId="0" xfId="1" applyFill="1"/>
    <xf numFmtId="0" fontId="12" fillId="5" borderId="0" xfId="0" applyFont="1" applyFill="1">
      <alignment vertical="center"/>
    </xf>
    <xf numFmtId="0" fontId="8" fillId="10" borderId="1" xfId="1" applyFont="1" applyFill="1" applyBorder="1" applyAlignment="1">
      <alignment vertical="center" wrapText="1"/>
    </xf>
    <xf numFmtId="0" fontId="8" fillId="11" borderId="1" xfId="1" applyFont="1" applyFill="1" applyBorder="1" applyAlignment="1">
      <alignment vertical="center" wrapText="1"/>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2" fillId="5" borderId="0" xfId="1" applyFill="1" applyBorder="1" applyProtection="1">
      <protection locked="0"/>
    </xf>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0" fontId="2" fillId="12" borderId="0" xfId="1" applyFill="1"/>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2" fillId="14" borderId="2" xfId="1" applyFill="1" applyBorder="1" applyProtection="1">
      <protection locked="0"/>
    </xf>
    <xf numFmtId="0" fontId="2" fillId="15" borderId="2" xfId="1" applyFill="1" applyBorder="1" applyProtection="1">
      <protection locked="0"/>
    </xf>
    <xf numFmtId="0" fontId="0" fillId="15" borderId="0" xfId="0" applyFill="1" applyAlignment="1"/>
    <xf numFmtId="0" fontId="2" fillId="15" borderId="0" xfId="1" applyFill="1" applyProtection="1">
      <protection locked="0"/>
    </xf>
    <xf numFmtId="0" fontId="2" fillId="15" borderId="2" xfId="1" applyFill="1" applyBorder="1"/>
    <xf numFmtId="0" fontId="0" fillId="15" borderId="2" xfId="0" applyFill="1" applyBorder="1" applyAlignment="1"/>
    <xf numFmtId="0" fontId="2" fillId="15" borderId="2" xfId="1" applyFill="1" applyBorder="1" applyAlignment="1" applyProtection="1">
      <alignment horizontal="right"/>
      <protection locked="0"/>
    </xf>
    <xf numFmtId="0" fontId="0" fillId="14" borderId="0" xfId="0" applyFill="1" applyAlignment="1"/>
    <xf numFmtId="0" fontId="2" fillId="14" borderId="0" xfId="1" applyFill="1" applyProtection="1">
      <protection locked="0"/>
    </xf>
    <xf numFmtId="0" fontId="2" fillId="14" borderId="2" xfId="1" applyFill="1" applyBorder="1"/>
    <xf numFmtId="0" fontId="0" fillId="14" borderId="2" xfId="0" applyFill="1" applyBorder="1" applyAlignment="1"/>
    <xf numFmtId="0" fontId="2" fillId="14" borderId="2" xfId="1" applyFill="1" applyBorder="1" applyAlignment="1" applyProtection="1">
      <alignment horizontal="right"/>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0" fillId="17" borderId="0" xfId="0" applyFill="1" applyAlignment="1"/>
    <xf numFmtId="0" fontId="2" fillId="17" borderId="0" xfId="1" applyFill="1" applyProtection="1">
      <protection locked="0"/>
    </xf>
    <xf numFmtId="0" fontId="2" fillId="17" borderId="2" xfId="1" applyFill="1" applyBorder="1"/>
    <xf numFmtId="0" fontId="0" fillId="17" borderId="2" xfId="0" applyFill="1" applyBorder="1" applyAlignment="1"/>
    <xf numFmtId="0" fontId="2" fillId="17" borderId="2" xfId="1" applyFill="1" applyBorder="1" applyProtection="1">
      <protection locked="0"/>
    </xf>
    <xf numFmtId="0" fontId="2" fillId="17" borderId="2" xfId="1" applyFill="1" applyBorder="1" applyAlignment="1" applyProtection="1">
      <alignment horizontal="right"/>
      <protection locked="0"/>
    </xf>
    <xf numFmtId="0" fontId="2" fillId="17" borderId="0" xfId="1" applyFill="1"/>
    <xf numFmtId="0" fontId="2" fillId="15" borderId="0" xfId="1" applyFill="1"/>
    <xf numFmtId="0" fontId="2" fillId="14" borderId="0" xfId="1" applyFill="1"/>
    <xf numFmtId="0" fontId="0" fillId="10" borderId="0" xfId="0" applyFill="1" applyAlignment="1"/>
    <xf numFmtId="0" fontId="2" fillId="10" borderId="0" xfId="1" applyFill="1" applyProtection="1">
      <protection locked="0"/>
    </xf>
    <xf numFmtId="0" fontId="2" fillId="10" borderId="2" xfId="1" applyFill="1" applyBorder="1"/>
    <xf numFmtId="0" fontId="0" fillId="10" borderId="2" xfId="0" applyFill="1" applyBorder="1" applyAlignment="1"/>
    <xf numFmtId="0" fontId="2" fillId="10" borderId="2" xfId="1" applyFill="1" applyBorder="1" applyProtection="1">
      <protection locked="0"/>
    </xf>
    <xf numFmtId="0" fontId="2" fillId="10" borderId="2" xfId="1" applyFill="1" applyBorder="1" applyAlignment="1" applyProtection="1">
      <alignment horizontal="right"/>
      <protection locked="0"/>
    </xf>
    <xf numFmtId="0" fontId="2" fillId="10" borderId="0" xfId="1" applyFill="1"/>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Protection="1">
      <protection locked="0"/>
    </xf>
    <xf numFmtId="0" fontId="2" fillId="19" borderId="2" xfId="1" applyFill="1" applyBorder="1" applyAlignment="1" applyProtection="1">
      <alignment horizontal="right"/>
      <protection locked="0"/>
    </xf>
    <xf numFmtId="0" fontId="2" fillId="19" borderId="0" xfId="1" applyFill="1"/>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Protection="1">
      <protection locked="0"/>
    </xf>
    <xf numFmtId="0" fontId="2" fillId="20" borderId="2" xfId="1" applyFill="1" applyBorder="1" applyAlignment="1" applyProtection="1">
      <alignment horizontal="right"/>
      <protection locked="0"/>
    </xf>
    <xf numFmtId="0" fontId="2" fillId="20" borderId="0" xfId="1" applyFill="1"/>
    <xf numFmtId="0" fontId="0" fillId="6" borderId="0" xfId="0" applyFill="1" applyAlignment="1"/>
    <xf numFmtId="0" fontId="2" fillId="6" borderId="0" xfId="1" applyFill="1" applyProtection="1">
      <protection locked="0"/>
    </xf>
    <xf numFmtId="0" fontId="2" fillId="6" borderId="2" xfId="1" applyFill="1" applyBorder="1"/>
    <xf numFmtId="0" fontId="0" fillId="6" borderId="2" xfId="0" applyFill="1" applyBorder="1" applyAlignment="1"/>
    <xf numFmtId="0" fontId="2" fillId="6" borderId="2" xfId="1" applyFill="1" applyBorder="1" applyProtection="1">
      <protection locked="0"/>
    </xf>
    <xf numFmtId="0" fontId="2" fillId="6"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2" fillId="21" borderId="0" xfId="1" applyFill="1"/>
    <xf numFmtId="0" fontId="2" fillId="22" borderId="2" xfId="1" applyFill="1" applyBorder="1" applyProtection="1">
      <protection locked="0"/>
    </xf>
    <xf numFmtId="0" fontId="2" fillId="8" borderId="2" xfId="1" applyNumberFormat="1" applyFill="1" applyBorder="1" applyProtection="1">
      <protection locked="0"/>
    </xf>
    <xf numFmtId="0" fontId="2" fillId="0" borderId="0" xfId="1" applyFill="1"/>
    <xf numFmtId="179" fontId="2" fillId="22" borderId="2" xfId="1" applyNumberFormat="1" applyFill="1" applyBorder="1" applyProtection="1">
      <protection locked="0"/>
    </xf>
    <xf numFmtId="0" fontId="2" fillId="7" borderId="2" xfId="1" applyFill="1" applyBorder="1" applyAlignment="1" applyProtection="1">
      <alignment horizontal="right"/>
      <protection locked="0"/>
    </xf>
    <xf numFmtId="0" fontId="5" fillId="0" borderId="0" xfId="0" applyFont="1" applyBorder="1" applyAlignment="1" applyProtection="1">
      <alignment vertical="center" shrinkToFit="1"/>
      <protection locked="0"/>
    </xf>
    <xf numFmtId="176" fontId="5" fillId="0" borderId="0" xfId="0" applyNumberFormat="1" applyFont="1" applyFill="1" applyBorder="1" applyAlignment="1" applyProtection="1">
      <alignment vertical="center"/>
      <protection locked="0"/>
    </xf>
    <xf numFmtId="0" fontId="5" fillId="0" borderId="3" xfId="0" applyFont="1" applyFill="1" applyBorder="1">
      <alignment vertical="center"/>
    </xf>
    <xf numFmtId="0" fontId="5" fillId="0" borderId="4" xfId="0" applyFont="1" applyFill="1" applyBorder="1">
      <alignment vertical="center"/>
    </xf>
    <xf numFmtId="0" fontId="5" fillId="0" borderId="0" xfId="0" applyFont="1" applyAlignment="1">
      <alignment vertical="top" wrapText="1"/>
    </xf>
    <xf numFmtId="0" fontId="5" fillId="0" borderId="0" xfId="0" applyFont="1" applyFill="1" applyBorder="1">
      <alignment vertical="center"/>
    </xf>
    <xf numFmtId="0" fontId="5" fillId="0" borderId="16" xfId="0" applyFont="1" applyBorder="1">
      <alignment vertical="center"/>
    </xf>
    <xf numFmtId="0" fontId="5" fillId="0" borderId="19" xfId="0" applyFont="1" applyBorder="1">
      <alignment vertical="center"/>
    </xf>
    <xf numFmtId="0" fontId="5" fillId="0" borderId="20" xfId="0" applyFont="1" applyBorder="1">
      <alignment vertical="center"/>
    </xf>
    <xf numFmtId="0" fontId="5" fillId="0" borderId="0" xfId="0" applyFont="1" applyBorder="1">
      <alignment vertical="center"/>
    </xf>
    <xf numFmtId="0" fontId="5" fillId="0" borderId="21"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18" xfId="0" applyFont="1" applyBorder="1">
      <alignment vertical="center"/>
    </xf>
    <xf numFmtId="0" fontId="5" fillId="0" borderId="14" xfId="0" applyFont="1" applyBorder="1">
      <alignment vertical="center"/>
    </xf>
    <xf numFmtId="0" fontId="5" fillId="0" borderId="15" xfId="0" applyFont="1" applyBorder="1">
      <alignment vertical="center"/>
    </xf>
    <xf numFmtId="0" fontId="5" fillId="0" borderId="16" xfId="0" applyFont="1" applyFill="1" applyBorder="1">
      <alignment vertical="center"/>
    </xf>
    <xf numFmtId="0" fontId="5" fillId="0" borderId="18" xfId="0" applyFont="1" applyFill="1" applyBorder="1">
      <alignment vertical="center"/>
    </xf>
    <xf numFmtId="0" fontId="5" fillId="0" borderId="19" xfId="0" applyFont="1" applyFill="1" applyBorder="1">
      <alignment vertical="center"/>
    </xf>
    <xf numFmtId="0" fontId="5" fillId="0" borderId="22" xfId="0" applyFont="1" applyFill="1" applyBorder="1">
      <alignment vertical="center"/>
    </xf>
    <xf numFmtId="0" fontId="5" fillId="0" borderId="23" xfId="0" applyFont="1" applyFill="1" applyBorder="1">
      <alignment vertical="center"/>
    </xf>
    <xf numFmtId="0" fontId="5" fillId="0" borderId="20" xfId="0" applyFont="1" applyFill="1" applyBorder="1">
      <alignment vertical="center"/>
    </xf>
    <xf numFmtId="0" fontId="5" fillId="0" borderId="21" xfId="0" applyFont="1" applyFill="1" applyBorder="1">
      <alignment vertical="center"/>
    </xf>
    <xf numFmtId="0" fontId="5" fillId="0" borderId="14" xfId="0" applyFont="1" applyFill="1" applyBorder="1">
      <alignment vertical="center"/>
    </xf>
    <xf numFmtId="0" fontId="5" fillId="0" borderId="15" xfId="0" applyFont="1" applyFill="1" applyBorder="1">
      <alignment vertical="center"/>
    </xf>
    <xf numFmtId="180" fontId="5" fillId="0" borderId="0" xfId="0" applyNumberFormat="1" applyFont="1" applyFill="1" applyBorder="1" applyAlignment="1" applyProtection="1">
      <alignment horizontal="center" vertical="center" shrinkToFit="1"/>
      <protection locked="0"/>
    </xf>
    <xf numFmtId="177" fontId="5" fillId="0" borderId="3" xfId="0" applyNumberFormat="1" applyFont="1" applyFill="1" applyBorder="1" applyAlignment="1" applyProtection="1">
      <alignment vertical="center" shrinkToFit="1"/>
      <protection locked="0"/>
    </xf>
    <xf numFmtId="0" fontId="5" fillId="0" borderId="15" xfId="0" applyFont="1" applyBorder="1" applyAlignment="1">
      <alignment vertical="center"/>
    </xf>
    <xf numFmtId="0" fontId="5" fillId="0" borderId="3" xfId="0" applyFont="1" applyFill="1" applyBorder="1" applyAlignment="1">
      <alignment vertical="center"/>
    </xf>
    <xf numFmtId="0" fontId="5" fillId="0" borderId="0" xfId="0" applyFont="1" applyBorder="1" applyAlignment="1">
      <alignment vertical="center"/>
    </xf>
    <xf numFmtId="0" fontId="5" fillId="0" borderId="21" xfId="0" applyFont="1" applyFill="1" applyBorder="1" applyAlignment="1">
      <alignment horizontal="left" vertical="center"/>
    </xf>
    <xf numFmtId="0" fontId="5" fillId="0" borderId="20" xfId="0" applyFont="1" applyFill="1" applyBorder="1" applyAlignment="1">
      <alignment vertical="center"/>
    </xf>
    <xf numFmtId="0" fontId="5" fillId="0" borderId="0" xfId="0" applyFont="1" applyFill="1" applyBorder="1" applyAlignment="1">
      <alignment vertical="center"/>
    </xf>
    <xf numFmtId="177" fontId="5" fillId="0" borderId="0" xfId="0" applyNumberFormat="1" applyFont="1" applyBorder="1" applyAlignment="1" applyProtection="1">
      <alignment vertical="center" shrinkToFit="1"/>
      <protection locked="0"/>
    </xf>
    <xf numFmtId="0" fontId="5" fillId="0" borderId="20" xfId="0" applyFont="1" applyBorder="1" applyAlignment="1">
      <alignment vertical="center"/>
    </xf>
    <xf numFmtId="178" fontId="5" fillId="0" borderId="4" xfId="0" applyNumberFormat="1" applyFont="1" applyBorder="1" applyAlignment="1" applyProtection="1">
      <alignment horizontal="center" vertical="center" shrinkToFit="1"/>
      <protection locked="0"/>
    </xf>
    <xf numFmtId="0" fontId="5" fillId="0" borderId="18"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24" xfId="0" applyFont="1" applyFill="1" applyBorder="1">
      <alignment vertical="center"/>
    </xf>
    <xf numFmtId="0" fontId="5" fillId="0" borderId="25" xfId="0" applyFont="1" applyFill="1" applyBorder="1">
      <alignment vertical="center"/>
    </xf>
    <xf numFmtId="0" fontId="5" fillId="0" borderId="26" xfId="0" applyFont="1" applyFill="1" applyBorder="1">
      <alignment vertical="center"/>
    </xf>
    <xf numFmtId="0" fontId="5" fillId="0" borderId="27" xfId="0" applyFont="1" applyFill="1" applyBorder="1">
      <alignment vertical="center"/>
    </xf>
    <xf numFmtId="0" fontId="5" fillId="0" borderId="28" xfId="0" applyFont="1" applyFill="1" applyBorder="1">
      <alignment vertical="center"/>
    </xf>
    <xf numFmtId="0" fontId="5" fillId="0" borderId="29" xfId="0" applyFont="1" applyFill="1" applyBorder="1">
      <alignment vertical="center"/>
    </xf>
    <xf numFmtId="0" fontId="5" fillId="0" borderId="30" xfId="0" applyFont="1" applyFill="1" applyBorder="1">
      <alignment vertical="center"/>
    </xf>
    <xf numFmtId="0" fontId="5" fillId="0" borderId="31" xfId="0" applyFont="1" applyFill="1" applyBorder="1">
      <alignment vertical="center"/>
    </xf>
    <xf numFmtId="180" fontId="5" fillId="0" borderId="0" xfId="0" applyNumberFormat="1" applyFont="1" applyFill="1" applyBorder="1" applyAlignment="1" applyProtection="1">
      <alignment vertical="center" shrinkToFit="1"/>
      <protection locked="0"/>
    </xf>
    <xf numFmtId="0" fontId="5" fillId="0" borderId="16" xfId="0" applyFont="1" applyFill="1" applyBorder="1" applyAlignment="1">
      <alignment horizontal="center" vertical="center"/>
    </xf>
    <xf numFmtId="0" fontId="5" fillId="0" borderId="21" xfId="0" applyFont="1" applyFill="1" applyBorder="1" applyAlignment="1">
      <alignment horizontal="left" vertical="center" wrapText="1"/>
    </xf>
    <xf numFmtId="0" fontId="5" fillId="0" borderId="21" xfId="0" applyFont="1" applyFill="1" applyBorder="1" applyAlignment="1">
      <alignment horizontal="left" vertical="center" shrinkToFit="1"/>
    </xf>
    <xf numFmtId="0" fontId="5" fillId="0" borderId="20" xfId="0" applyFont="1" applyBorder="1" applyAlignment="1">
      <alignment vertical="center" shrinkToFit="1"/>
    </xf>
    <xf numFmtId="0" fontId="5" fillId="0" borderId="0" xfId="0" applyFont="1" applyFill="1" applyAlignment="1">
      <alignment vertical="center"/>
    </xf>
    <xf numFmtId="0" fontId="5" fillId="0" borderId="3"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vertical="center" wrapText="1"/>
    </xf>
    <xf numFmtId="0" fontId="5" fillId="0" borderId="14" xfId="0" applyFont="1" applyBorder="1" applyAlignment="1">
      <alignment vertical="center" shrinkToFi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5" fillId="0" borderId="12" xfId="0" applyFont="1" applyFill="1" applyBorder="1">
      <alignment vertical="center"/>
    </xf>
    <xf numFmtId="0" fontId="5" fillId="0" borderId="12" xfId="0" applyFont="1" applyFill="1" applyBorder="1" applyAlignment="1">
      <alignment vertical="center"/>
    </xf>
    <xf numFmtId="0" fontId="5" fillId="0" borderId="4" xfId="0" applyFont="1" applyBorder="1" applyAlignment="1">
      <alignment vertical="center" shrinkToFit="1"/>
    </xf>
    <xf numFmtId="0" fontId="5" fillId="0" borderId="3" xfId="0" applyFont="1" applyBorder="1" applyAlignment="1" applyProtection="1">
      <alignment horizontal="center" vertical="center" shrinkToFit="1"/>
      <protection locked="0"/>
    </xf>
    <xf numFmtId="0" fontId="5" fillId="0" borderId="16" xfId="0" applyFont="1" applyBorder="1" applyAlignment="1">
      <alignment vertical="center"/>
    </xf>
    <xf numFmtId="0" fontId="5" fillId="0" borderId="22" xfId="0" applyFont="1" applyBorder="1" applyAlignment="1">
      <alignment vertical="center"/>
    </xf>
    <xf numFmtId="0" fontId="5" fillId="0" borderId="0" xfId="0" applyFont="1" applyFill="1" applyAlignment="1">
      <alignment vertical="top" wrapText="1"/>
    </xf>
    <xf numFmtId="0" fontId="2" fillId="0" borderId="0" xfId="1" applyAlignment="1">
      <alignment wrapText="1"/>
    </xf>
    <xf numFmtId="179" fontId="2" fillId="0" borderId="2" xfId="1" applyNumberFormat="1" applyBorder="1" applyProtection="1">
      <protection locked="0"/>
    </xf>
    <xf numFmtId="0" fontId="8" fillId="2" borderId="34" xfId="1" applyFont="1" applyFill="1" applyBorder="1" applyAlignment="1">
      <alignment vertical="center" textRotation="255" wrapText="1"/>
    </xf>
    <xf numFmtId="0" fontId="8" fillId="2" borderId="13" xfId="1" applyFont="1" applyFill="1" applyBorder="1" applyAlignment="1">
      <alignment vertical="center" textRotation="255" wrapText="1"/>
    </xf>
    <xf numFmtId="0" fontId="17" fillId="2" borderId="13" xfId="1" applyFont="1" applyFill="1" applyBorder="1" applyAlignment="1">
      <alignment horizontal="center" vertical="center" textRotation="255" wrapText="1"/>
    </xf>
    <xf numFmtId="0" fontId="8" fillId="23" borderId="13" xfId="1" applyFont="1" applyFill="1" applyBorder="1" applyAlignment="1">
      <alignment vertical="center" textRotation="255" wrapText="1"/>
    </xf>
    <xf numFmtId="0" fontId="8" fillId="23" borderId="13" xfId="1" applyFont="1" applyFill="1" applyBorder="1" applyAlignment="1">
      <alignment horizontal="right" vertical="top" textRotation="255" wrapText="1"/>
    </xf>
    <xf numFmtId="0" fontId="2" fillId="0" borderId="0" xfId="1" applyAlignment="1">
      <alignment horizontal="right" vertical="center" wrapText="1"/>
    </xf>
    <xf numFmtId="0" fontId="6" fillId="0" borderId="0" xfId="4" applyAlignment="1"/>
    <xf numFmtId="0" fontId="6" fillId="0" borderId="2" xfId="4" applyBorder="1" applyAlignment="1" applyProtection="1">
      <protection locked="0"/>
    </xf>
    <xf numFmtId="0" fontId="2" fillId="0" borderId="2" xfId="1" applyBorder="1" applyProtection="1">
      <protection locked="0"/>
    </xf>
    <xf numFmtId="0" fontId="2" fillId="0" borderId="0" xfId="1" applyProtection="1">
      <protection locked="0"/>
    </xf>
    <xf numFmtId="0" fontId="2" fillId="8" borderId="0" xfId="1" applyFill="1" applyAlignment="1" applyProtection="1">
      <alignment horizontal="right" vertical="center" wrapText="1"/>
      <protection locked="0"/>
    </xf>
    <xf numFmtId="0" fontId="6" fillId="8" borderId="0" xfId="4" applyFill="1" applyProtection="1">
      <alignment vertical="center"/>
      <protection locked="0"/>
    </xf>
    <xf numFmtId="0" fontId="18" fillId="8" borderId="0" xfId="1" applyFont="1" applyFill="1" applyProtection="1">
      <protection locked="0"/>
    </xf>
    <xf numFmtId="0" fontId="12" fillId="8" borderId="0" xfId="4" applyFont="1" applyFill="1" applyProtection="1">
      <alignment vertical="center"/>
      <protection locked="0"/>
    </xf>
    <xf numFmtId="0" fontId="2" fillId="0" borderId="33" xfId="1" applyBorder="1" applyProtection="1">
      <protection locked="0"/>
    </xf>
    <xf numFmtId="0" fontId="6" fillId="0" borderId="33" xfId="4" applyBorder="1" applyAlignment="1" applyProtection="1">
      <protection locked="0"/>
    </xf>
    <xf numFmtId="0" fontId="6" fillId="11" borderId="0" xfId="0" applyFont="1" applyFill="1">
      <alignment vertical="center"/>
    </xf>
    <xf numFmtId="0" fontId="6" fillId="24" borderId="0" xfId="0" applyFont="1" applyFill="1">
      <alignment vertical="center"/>
    </xf>
    <xf numFmtId="176" fontId="5" fillId="4" borderId="0" xfId="0" applyNumberFormat="1" applyFont="1" applyFill="1">
      <alignment vertical="center"/>
    </xf>
    <xf numFmtId="0" fontId="24" fillId="0" borderId="0" xfId="0" applyFont="1">
      <alignment vertical="center"/>
    </xf>
    <xf numFmtId="0" fontId="6" fillId="0" borderId="0" xfId="0" applyFont="1" applyFill="1">
      <alignment vertical="center"/>
    </xf>
    <xf numFmtId="0" fontId="5" fillId="0" borderId="0" xfId="0" applyFont="1" applyFill="1">
      <alignment vertical="center"/>
    </xf>
    <xf numFmtId="0" fontId="13" fillId="0" borderId="0" xfId="1" applyFont="1" applyBorder="1" applyAlignment="1">
      <alignment vertical="center" wrapText="1"/>
    </xf>
    <xf numFmtId="0" fontId="2" fillId="0" borderId="2" xfId="1" applyBorder="1" applyAlignment="1" applyProtection="1">
      <alignment horizontal="right"/>
      <protection locked="0"/>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0" xfId="0" applyFont="1" applyAlignment="1">
      <alignment horizontal="center" vertical="center"/>
    </xf>
    <xf numFmtId="0" fontId="5" fillId="0" borderId="15" xfId="0" applyFont="1" applyFill="1" applyBorder="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left" vertical="center"/>
    </xf>
    <xf numFmtId="0" fontId="4" fillId="0" borderId="0" xfId="0" applyFont="1" applyAlignment="1">
      <alignment horizontal="center" vertical="center"/>
    </xf>
    <xf numFmtId="0" fontId="5" fillId="0" borderId="22" xfId="0" applyFont="1" applyBorder="1" applyAlignment="1">
      <alignment horizontal="left" vertical="center"/>
    </xf>
    <xf numFmtId="0" fontId="5" fillId="0" borderId="0" xfId="0" applyFont="1" applyBorder="1" applyAlignment="1" applyProtection="1">
      <alignment horizontal="center" vertical="center" wrapText="1"/>
      <protection locked="0"/>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Border="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26" fillId="24" borderId="0" xfId="0" applyFont="1" applyFill="1" applyAlignment="1">
      <alignment horizontal="center" vertical="center"/>
    </xf>
    <xf numFmtId="0" fontId="6" fillId="0" borderId="3" xfId="0" applyFont="1" applyBorder="1">
      <alignment vertical="center"/>
    </xf>
    <xf numFmtId="0" fontId="6" fillId="0" borderId="4" xfId="0" applyFont="1" applyBorder="1">
      <alignment vertical="center"/>
    </xf>
    <xf numFmtId="0" fontId="6" fillId="0" borderId="18" xfId="0" applyFont="1" applyBorder="1">
      <alignment vertical="center"/>
    </xf>
    <xf numFmtId="0" fontId="6" fillId="0" borderId="20" xfId="0" applyFont="1" applyBorder="1">
      <alignment vertical="center"/>
    </xf>
    <xf numFmtId="0" fontId="6" fillId="0" borderId="0" xfId="0" applyFont="1" applyBorder="1">
      <alignment vertical="center"/>
    </xf>
    <xf numFmtId="0" fontId="6" fillId="0" borderId="22" xfId="0" applyFont="1" applyBorder="1">
      <alignment vertical="center"/>
    </xf>
    <xf numFmtId="0" fontId="6" fillId="0" borderId="21" xfId="0" applyFont="1" applyBorder="1">
      <alignment vertical="center"/>
    </xf>
    <xf numFmtId="0" fontId="5" fillId="0" borderId="33" xfId="0" applyFont="1" applyFill="1" applyBorder="1">
      <alignment vertical="center"/>
    </xf>
    <xf numFmtId="0" fontId="5" fillId="0" borderId="13" xfId="0" applyFont="1" applyFill="1" applyBorder="1">
      <alignment vertical="center"/>
    </xf>
    <xf numFmtId="177" fontId="5" fillId="0" borderId="4" xfId="0" applyNumberFormat="1" applyFont="1" applyFill="1" applyBorder="1" applyAlignment="1" applyProtection="1">
      <alignment horizontal="center" vertical="center"/>
      <protection locked="0"/>
    </xf>
    <xf numFmtId="0" fontId="6" fillId="4" borderId="0" xfId="0" applyFont="1" applyFill="1">
      <alignment vertical="center"/>
    </xf>
    <xf numFmtId="0" fontId="28" fillId="0" borderId="3" xfId="0" applyFont="1" applyBorder="1">
      <alignment vertical="center"/>
    </xf>
    <xf numFmtId="0" fontId="6" fillId="4" borderId="0" xfId="0" applyFont="1" applyFill="1" applyProtection="1">
      <alignment vertical="center"/>
      <protection locked="0"/>
    </xf>
    <xf numFmtId="0" fontId="6" fillId="0" borderId="15" xfId="0" applyFont="1" applyBorder="1">
      <alignment vertical="center"/>
    </xf>
    <xf numFmtId="0" fontId="6" fillId="0" borderId="0" xfId="0" applyFont="1" applyFill="1" applyBorder="1">
      <alignment vertical="center"/>
    </xf>
    <xf numFmtId="0" fontId="6" fillId="24" borderId="0" xfId="0" applyFont="1" applyFill="1" applyProtection="1">
      <alignment vertical="center"/>
      <protection locked="0"/>
    </xf>
    <xf numFmtId="0" fontId="6" fillId="0" borderId="4" xfId="0" applyFont="1" applyFill="1" applyBorder="1">
      <alignment vertical="center"/>
    </xf>
    <xf numFmtId="0" fontId="6" fillId="0" borderId="15" xfId="0" applyFont="1" applyFill="1" applyBorder="1">
      <alignment vertical="center"/>
    </xf>
    <xf numFmtId="0" fontId="6" fillId="0" borderId="3" xfId="0" applyFont="1" applyFill="1" applyBorder="1">
      <alignment vertical="center"/>
    </xf>
    <xf numFmtId="0" fontId="6" fillId="0" borderId="16" xfId="0" applyFont="1" applyBorder="1">
      <alignment vertical="center"/>
    </xf>
    <xf numFmtId="49" fontId="5" fillId="0" borderId="0" xfId="0" applyNumberFormat="1" applyFont="1" applyBorder="1" applyAlignment="1">
      <alignment horizontal="center" vertical="top" wrapText="1"/>
    </xf>
    <xf numFmtId="0" fontId="5" fillId="0" borderId="20" xfId="0" applyFont="1" applyBorder="1" applyAlignment="1">
      <alignment vertical="top" wrapText="1"/>
    </xf>
    <xf numFmtId="49" fontId="5" fillId="0" borderId="14" xfId="0" applyNumberFormat="1" applyFont="1" applyBorder="1" applyAlignment="1">
      <alignment vertical="top" wrapText="1"/>
    </xf>
    <xf numFmtId="49" fontId="5" fillId="0" borderId="15" xfId="0" applyNumberFormat="1" applyFont="1" applyBorder="1" applyAlignment="1">
      <alignment vertical="top" wrapText="1"/>
    </xf>
    <xf numFmtId="49" fontId="5" fillId="0" borderId="2" xfId="0" applyNumberFormat="1" applyFont="1" applyBorder="1" applyAlignment="1">
      <alignment vertical="top" wrapText="1"/>
    </xf>
    <xf numFmtId="49" fontId="5" fillId="0" borderId="20" xfId="0" applyNumberFormat="1" applyFont="1" applyBorder="1" applyAlignment="1">
      <alignment vertical="top" wrapText="1"/>
    </xf>
    <xf numFmtId="49" fontId="5" fillId="0" borderId="20" xfId="0" applyNumberFormat="1" applyFont="1" applyBorder="1" applyAlignment="1">
      <alignment vertical="center" wrapText="1"/>
    </xf>
    <xf numFmtId="0" fontId="29" fillId="5" borderId="0" xfId="0" applyFont="1" applyFill="1">
      <alignment vertical="center"/>
    </xf>
    <xf numFmtId="0" fontId="29" fillId="9" borderId="0" xfId="0" applyFont="1" applyFill="1">
      <alignment vertical="center"/>
    </xf>
    <xf numFmtId="0" fontId="29" fillId="8" borderId="0" xfId="0" applyFont="1" applyFill="1">
      <alignment vertical="center"/>
    </xf>
    <xf numFmtId="0" fontId="5" fillId="0" borderId="0"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5"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5" fillId="0" borderId="0"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5"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24" fillId="0" borderId="0" xfId="0" applyFont="1" applyFill="1">
      <alignment vertical="center"/>
    </xf>
    <xf numFmtId="0" fontId="5" fillId="0" borderId="0" xfId="0" applyFont="1" applyAlignment="1">
      <alignment vertical="center"/>
    </xf>
    <xf numFmtId="0" fontId="30" fillId="0" borderId="0" xfId="0" applyFont="1" applyAlignment="1">
      <alignment vertical="center"/>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Fill="1" applyAlignment="1">
      <alignment vertical="center"/>
    </xf>
    <xf numFmtId="0" fontId="5" fillId="0" borderId="0" xfId="0" applyFont="1" applyAlignment="1">
      <alignment horizontal="left" vertical="top" wrapText="1"/>
    </xf>
    <xf numFmtId="0" fontId="5" fillId="0" borderId="0" xfId="0" applyFont="1" applyAlignment="1" applyProtection="1">
      <alignment horizontal="center" vertical="center" wrapText="1"/>
      <protection locked="0"/>
    </xf>
    <xf numFmtId="0" fontId="8" fillId="2" borderId="2" xfId="1" applyFont="1" applyFill="1" applyBorder="1" applyAlignment="1">
      <alignment vertical="center" wrapText="1"/>
    </xf>
    <xf numFmtId="0" fontId="32" fillId="2" borderId="13" xfId="1" applyFont="1" applyFill="1" applyBorder="1" applyAlignment="1">
      <alignment vertical="center" textRotation="255" wrapText="1"/>
    </xf>
    <xf numFmtId="0" fontId="5" fillId="0" borderId="3" xfId="0" applyFont="1" applyFill="1" applyBorder="1" applyAlignment="1">
      <alignment horizontal="left" vertical="center"/>
    </xf>
    <xf numFmtId="0" fontId="5" fillId="0" borderId="19" xfId="0" applyFont="1" applyFill="1" applyBorder="1" applyAlignment="1">
      <alignment horizontal="left" vertical="center"/>
    </xf>
    <xf numFmtId="181" fontId="5" fillId="0" borderId="24" xfId="5" applyNumberFormat="1" applyFont="1" applyFill="1" applyBorder="1" applyAlignment="1">
      <alignment horizontal="center" vertical="center"/>
    </xf>
    <xf numFmtId="181" fontId="5" fillId="0" borderId="15" xfId="5" applyNumberFormat="1" applyFont="1" applyFill="1" applyBorder="1" applyAlignment="1">
      <alignment horizontal="center" vertical="center"/>
    </xf>
    <xf numFmtId="176" fontId="5" fillId="0" borderId="14" xfId="0" applyNumberFormat="1" applyFont="1" applyFill="1" applyBorder="1" applyAlignment="1" applyProtection="1">
      <alignment horizontal="center" vertical="center"/>
      <protection locked="0"/>
    </xf>
    <xf numFmtId="176" fontId="5" fillId="0" borderId="15" xfId="0" applyNumberFormat="1" applyFont="1" applyFill="1" applyBorder="1" applyAlignment="1" applyProtection="1">
      <alignment horizontal="center" vertical="center"/>
      <protection locked="0"/>
    </xf>
    <xf numFmtId="176" fontId="5" fillId="0" borderId="24" xfId="0" applyNumberFormat="1" applyFont="1" applyFill="1" applyBorder="1" applyAlignment="1" applyProtection="1">
      <alignment horizontal="center" vertical="center"/>
      <protection locked="0"/>
    </xf>
    <xf numFmtId="0" fontId="5" fillId="0" borderId="2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5" xfId="0" applyFont="1" applyFill="1" applyBorder="1" applyAlignment="1">
      <alignment horizontal="left" vertical="center"/>
    </xf>
    <xf numFmtId="176" fontId="5" fillId="0" borderId="16" xfId="0" applyNumberFormat="1" applyFont="1" applyFill="1" applyBorder="1" applyAlignment="1" applyProtection="1">
      <alignment horizontal="center" vertical="center"/>
      <protection locked="0"/>
    </xf>
    <xf numFmtId="181" fontId="5" fillId="0" borderId="14" xfId="5" applyNumberFormat="1" applyFont="1" applyFill="1" applyBorder="1" applyAlignment="1">
      <alignment horizontal="center" vertical="center"/>
    </xf>
    <xf numFmtId="0" fontId="5" fillId="0" borderId="0" xfId="0" applyFont="1" applyAlignment="1">
      <alignment horizontal="left" vertical="top" wrapText="1"/>
    </xf>
    <xf numFmtId="0" fontId="5" fillId="0" borderId="14"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5" fillId="0" borderId="16" xfId="0" applyFont="1" applyBorder="1" applyAlignment="1" applyProtection="1">
      <alignment horizontal="center" vertical="center" shrinkToFit="1"/>
      <protection locked="0"/>
    </xf>
    <xf numFmtId="0" fontId="5" fillId="0" borderId="15" xfId="0" applyFont="1" applyBorder="1" applyAlignment="1">
      <alignment horizontal="center" vertical="center"/>
    </xf>
    <xf numFmtId="0" fontId="5" fillId="0" borderId="16" xfId="0" applyFont="1" applyBorder="1" applyAlignment="1">
      <alignment horizontal="center" vertical="center"/>
    </xf>
    <xf numFmtId="49" fontId="5" fillId="0" borderId="15" xfId="0" applyNumberFormat="1" applyFont="1" applyBorder="1" applyAlignment="1">
      <alignment horizontal="center" vertical="center"/>
    </xf>
    <xf numFmtId="49" fontId="5" fillId="0" borderId="14" xfId="0" applyNumberFormat="1" applyFont="1" applyBorder="1" applyAlignment="1" applyProtection="1">
      <alignment horizontal="center" vertical="center" shrinkToFit="1"/>
      <protection locked="0"/>
    </xf>
    <xf numFmtId="49" fontId="5" fillId="0" borderId="15" xfId="0" applyNumberFormat="1" applyFont="1" applyBorder="1" applyAlignment="1" applyProtection="1">
      <alignment horizontal="center" vertical="center" shrinkToFit="1"/>
      <protection locked="0"/>
    </xf>
    <xf numFmtId="49" fontId="5" fillId="0" borderId="16" xfId="0" applyNumberFormat="1" applyFont="1" applyBorder="1" applyAlignment="1" applyProtection="1">
      <alignment horizontal="center" vertical="center" shrinkToFit="1"/>
      <protection locked="0"/>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177" fontId="5" fillId="0" borderId="14" xfId="0" applyNumberFormat="1" applyFont="1" applyBorder="1" applyAlignment="1" applyProtection="1">
      <alignment horizontal="center" vertical="center" shrinkToFit="1"/>
      <protection locked="0"/>
    </xf>
    <xf numFmtId="177" fontId="5" fillId="0" borderId="15" xfId="0" applyNumberFormat="1" applyFont="1" applyBorder="1" applyAlignment="1" applyProtection="1">
      <alignment horizontal="center" vertical="center" shrinkToFit="1"/>
      <protection locked="0"/>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4" xfId="0" applyFont="1" applyFill="1" applyBorder="1" applyAlignment="1">
      <alignment horizontal="left" vertical="center"/>
    </xf>
    <xf numFmtId="177" fontId="5" fillId="0" borderId="15" xfId="0" applyNumberFormat="1" applyFont="1" applyFill="1" applyBorder="1" applyAlignment="1" applyProtection="1">
      <alignment horizontal="center" vertical="center" shrinkToFit="1"/>
      <protection locked="0"/>
    </xf>
    <xf numFmtId="180" fontId="5" fillId="0" borderId="14" xfId="0" applyNumberFormat="1" applyFont="1" applyFill="1" applyBorder="1" applyAlignment="1" applyProtection="1">
      <alignment horizontal="left" vertical="center" shrinkToFit="1"/>
      <protection locked="0"/>
    </xf>
    <xf numFmtId="180" fontId="5" fillId="0" borderId="15" xfId="0" applyNumberFormat="1" applyFont="1" applyFill="1" applyBorder="1" applyAlignment="1" applyProtection="1">
      <alignment horizontal="left" vertical="center" shrinkToFit="1"/>
      <protection locked="0"/>
    </xf>
    <xf numFmtId="180" fontId="5" fillId="0" borderId="16" xfId="0" applyNumberFormat="1" applyFont="1" applyFill="1" applyBorder="1" applyAlignment="1" applyProtection="1">
      <alignment horizontal="left" vertical="center" shrinkToFit="1"/>
      <protection locked="0"/>
    </xf>
    <xf numFmtId="0" fontId="5" fillId="0" borderId="14" xfId="0" applyFont="1" applyFill="1" applyBorder="1" applyAlignment="1">
      <alignment horizontal="left" vertical="center"/>
    </xf>
    <xf numFmtId="0" fontId="5" fillId="0" borderId="16" xfId="0" applyFont="1" applyFill="1" applyBorder="1" applyAlignment="1">
      <alignment horizontal="left" vertical="center"/>
    </xf>
    <xf numFmtId="49" fontId="5" fillId="0" borderId="14"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16" xfId="0" applyNumberFormat="1" applyFont="1" applyBorder="1" applyAlignment="1">
      <alignment horizontal="center" vertical="top" wrapText="1"/>
    </xf>
    <xf numFmtId="0" fontId="5" fillId="0" borderId="14"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16" xfId="0" applyFont="1" applyBorder="1" applyAlignment="1">
      <alignment horizontal="left" vertical="center" shrinkToFit="1"/>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180" fontId="5" fillId="0" borderId="15" xfId="0" applyNumberFormat="1" applyFont="1" applyFill="1" applyBorder="1" applyAlignment="1" applyProtection="1">
      <alignment horizontal="center" vertical="center" shrinkToFit="1"/>
      <protection locked="0"/>
    </xf>
    <xf numFmtId="180" fontId="5" fillId="0" borderId="25" xfId="0" applyNumberFormat="1" applyFont="1" applyFill="1" applyBorder="1" applyAlignment="1" applyProtection="1">
      <alignment horizontal="center" vertical="center" shrinkToFit="1"/>
      <protection locked="0"/>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181" fontId="5" fillId="0" borderId="14" xfId="0" applyNumberFormat="1" applyFont="1" applyFill="1" applyBorder="1" applyAlignment="1" applyProtection="1">
      <alignment horizontal="center" vertical="center" shrinkToFit="1"/>
      <protection locked="0"/>
    </xf>
    <xf numFmtId="181" fontId="5" fillId="0" borderId="15" xfId="0" applyNumberFormat="1" applyFont="1" applyFill="1" applyBorder="1" applyAlignment="1" applyProtection="1">
      <alignment horizontal="center" vertical="center" shrinkToFit="1"/>
      <protection locked="0"/>
    </xf>
    <xf numFmtId="0" fontId="5" fillId="0" borderId="14" xfId="0" applyFont="1" applyFill="1" applyBorder="1" applyAlignment="1">
      <alignment horizontal="center" vertical="center"/>
    </xf>
    <xf numFmtId="0" fontId="5" fillId="0" borderId="14" xfId="0" applyFont="1" applyBorder="1" applyAlignment="1">
      <alignment horizontal="center" vertical="center"/>
    </xf>
    <xf numFmtId="0" fontId="5" fillId="0" borderId="4" xfId="0" applyFont="1" applyFill="1" applyBorder="1" applyAlignment="1">
      <alignment horizontal="center" vertical="center"/>
    </xf>
    <xf numFmtId="180" fontId="5" fillId="0" borderId="14" xfId="0" applyNumberFormat="1" applyFont="1" applyFill="1" applyBorder="1" applyAlignment="1" applyProtection="1">
      <alignment horizontal="center" vertical="center" shrinkToFit="1"/>
      <protection locked="0"/>
    </xf>
    <xf numFmtId="0" fontId="5" fillId="0" borderId="20" xfId="0" applyFont="1" applyFill="1" applyBorder="1" applyAlignment="1">
      <alignment horizontal="center" vertical="center"/>
    </xf>
    <xf numFmtId="0" fontId="5" fillId="0" borderId="18"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15" xfId="0" applyFont="1" applyFill="1" applyBorder="1" applyAlignment="1">
      <alignment horizontal="left" vertical="center" shrinkToFit="1"/>
    </xf>
    <xf numFmtId="0" fontId="5" fillId="0" borderId="18"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5" fillId="0" borderId="19" xfId="0" applyFont="1" applyFill="1" applyBorder="1" applyAlignment="1">
      <alignment horizontal="left" vertical="center" shrinkToFit="1"/>
    </xf>
    <xf numFmtId="0" fontId="5" fillId="0" borderId="22" xfId="0" applyFont="1" applyFill="1" applyBorder="1" applyAlignment="1">
      <alignment horizontal="left" vertical="center" shrinkToFit="1"/>
    </xf>
    <xf numFmtId="0" fontId="5" fillId="0" borderId="4" xfId="0" applyFont="1" applyFill="1" applyBorder="1" applyAlignment="1">
      <alignment horizontal="left" vertical="center" shrinkToFit="1"/>
    </xf>
    <xf numFmtId="0" fontId="5" fillId="0" borderId="23" xfId="0" applyFont="1" applyFill="1" applyBorder="1" applyAlignment="1">
      <alignment horizontal="left" vertical="center" shrinkToFit="1"/>
    </xf>
    <xf numFmtId="0" fontId="5" fillId="0" borderId="16" xfId="0" applyFont="1" applyFill="1" applyBorder="1" applyAlignment="1">
      <alignment horizontal="left" vertical="center" shrinkToFit="1"/>
    </xf>
    <xf numFmtId="0" fontId="5" fillId="0" borderId="23" xfId="0" applyFont="1" applyFill="1" applyBorder="1" applyAlignment="1">
      <alignment horizontal="left"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16" xfId="0" applyFont="1" applyFill="1" applyBorder="1" applyAlignment="1">
      <alignment horizontal="center" vertical="center" wrapText="1"/>
    </xf>
    <xf numFmtId="177" fontId="5" fillId="0" borderId="0" xfId="0" applyNumberFormat="1" applyFont="1" applyFill="1" applyBorder="1" applyAlignment="1" applyProtection="1">
      <alignment horizontal="center" vertical="center" shrinkToFit="1"/>
      <protection locked="0"/>
    </xf>
    <xf numFmtId="0" fontId="5" fillId="0" borderId="14" xfId="0" applyFont="1" applyFill="1" applyBorder="1" applyAlignment="1">
      <alignment horizontal="left" vertical="center" shrinkToFit="1"/>
    </xf>
    <xf numFmtId="0" fontId="5" fillId="0" borderId="22" xfId="0" applyFont="1" applyFill="1" applyBorder="1" applyAlignment="1">
      <alignment horizontal="left" vertical="center"/>
    </xf>
    <xf numFmtId="0" fontId="5" fillId="0" borderId="1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8" xfId="0" applyFont="1" applyFill="1" applyBorder="1" applyAlignment="1">
      <alignment horizontal="left" vertical="center" wrapText="1" shrinkToFit="1"/>
    </xf>
    <xf numFmtId="0" fontId="5" fillId="0" borderId="20"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18" xfId="0" applyFont="1" applyBorder="1" applyAlignment="1">
      <alignment horizontal="left" vertical="center"/>
    </xf>
    <xf numFmtId="0" fontId="5" fillId="0" borderId="3" xfId="0" applyFont="1" applyBorder="1" applyAlignment="1">
      <alignment horizontal="left" vertical="center"/>
    </xf>
    <xf numFmtId="0" fontId="5" fillId="0" borderId="20" xfId="0" applyFont="1" applyBorder="1" applyAlignment="1">
      <alignment horizontal="left" vertical="center"/>
    </xf>
    <xf numFmtId="0" fontId="5" fillId="0" borderId="0" xfId="0" applyFont="1" applyBorder="1" applyAlignment="1">
      <alignment horizontal="left" vertical="center"/>
    </xf>
    <xf numFmtId="0" fontId="5" fillId="0" borderId="22" xfId="0" applyFont="1" applyBorder="1" applyAlignment="1">
      <alignment horizontal="left" vertical="center"/>
    </xf>
    <xf numFmtId="0" fontId="5" fillId="0" borderId="4" xfId="0" applyFont="1" applyBorder="1" applyAlignment="1">
      <alignment horizontal="left" vertical="center"/>
    </xf>
    <xf numFmtId="0" fontId="5" fillId="0" borderId="14" xfId="0" applyFont="1" applyFill="1" applyBorder="1" applyAlignment="1" applyProtection="1">
      <alignment horizontal="center" vertical="center" shrinkToFit="1"/>
      <protection locked="0"/>
    </xf>
    <xf numFmtId="0" fontId="5" fillId="0" borderId="15" xfId="0" applyFont="1" applyFill="1" applyBorder="1" applyAlignment="1" applyProtection="1">
      <alignment horizontal="center" vertical="center" shrinkToFit="1"/>
      <protection locked="0"/>
    </xf>
    <xf numFmtId="0" fontId="5" fillId="0" borderId="21" xfId="0" applyFont="1" applyBorder="1" applyAlignment="1">
      <alignment horizontal="left" vertical="center"/>
    </xf>
    <xf numFmtId="0" fontId="5" fillId="0" borderId="3" xfId="0" applyNumberFormat="1" applyFont="1" applyFill="1" applyBorder="1" applyAlignment="1" applyProtection="1">
      <alignment horizontal="center" vertical="center" shrinkToFit="1"/>
      <protection locked="0"/>
    </xf>
    <xf numFmtId="0" fontId="5" fillId="0" borderId="19" xfId="0" applyNumberFormat="1" applyFont="1" applyFill="1" applyBorder="1" applyAlignment="1" applyProtection="1">
      <alignment horizontal="center" vertical="center" shrinkToFit="1"/>
      <protection locked="0"/>
    </xf>
    <xf numFmtId="49" fontId="5" fillId="0" borderId="22"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0" fontId="5" fillId="0" borderId="0" xfId="0" applyFont="1" applyBorder="1" applyAlignment="1">
      <alignment horizontal="center" vertical="center"/>
    </xf>
    <xf numFmtId="49" fontId="5" fillId="0" borderId="15" xfId="0" applyNumberFormat="1" applyFont="1" applyBorder="1" applyAlignment="1" applyProtection="1">
      <alignment horizontal="center" vertical="center" wrapText="1"/>
      <protection locked="0"/>
    </xf>
    <xf numFmtId="49" fontId="5" fillId="0" borderId="16" xfId="0" applyNumberFormat="1" applyFont="1" applyBorder="1" applyAlignment="1" applyProtection="1">
      <alignment horizontal="center" vertical="center" wrapText="1"/>
      <protection locked="0"/>
    </xf>
    <xf numFmtId="49" fontId="5" fillId="0" borderId="23" xfId="0" applyNumberFormat="1"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19" xfId="0" applyFont="1" applyBorder="1" applyAlignment="1">
      <alignment horizontal="left" vertical="center"/>
    </xf>
    <xf numFmtId="0" fontId="5" fillId="0" borderId="23" xfId="0" applyFont="1" applyBorder="1" applyAlignment="1">
      <alignment horizontal="left" vertical="center"/>
    </xf>
    <xf numFmtId="0" fontId="5" fillId="0" borderId="18" xfId="0" applyFont="1" applyBorder="1" applyAlignment="1">
      <alignment horizontal="left" vertical="center" wrapText="1"/>
    </xf>
    <xf numFmtId="0" fontId="5" fillId="0" borderId="3" xfId="0" applyFont="1" applyBorder="1" applyAlignment="1">
      <alignment horizontal="left" vertical="center" wrapText="1"/>
    </xf>
    <xf numFmtId="0" fontId="5" fillId="0" borderId="19" xfId="0" applyFont="1" applyBorder="1" applyAlignment="1">
      <alignment horizontal="left" vertical="center" wrapText="1"/>
    </xf>
    <xf numFmtId="0" fontId="5" fillId="0" borderId="22" xfId="0" applyFont="1" applyBorder="1" applyAlignment="1">
      <alignment horizontal="left" vertical="center" wrapText="1"/>
    </xf>
    <xf numFmtId="0" fontId="5" fillId="0" borderId="4" xfId="0" applyFont="1" applyBorder="1" applyAlignment="1">
      <alignment horizontal="left" vertical="center" wrapText="1"/>
    </xf>
    <xf numFmtId="0" fontId="5" fillId="0" borderId="23" xfId="0" applyFont="1" applyBorder="1" applyAlignment="1">
      <alignment horizontal="left" vertical="center" wrapText="1"/>
    </xf>
    <xf numFmtId="177" fontId="5" fillId="0" borderId="3" xfId="0" applyNumberFormat="1" applyFont="1" applyFill="1" applyBorder="1" applyAlignment="1" applyProtection="1">
      <alignment horizontal="center" vertical="center" shrinkToFit="1"/>
      <protection locked="0"/>
    </xf>
    <xf numFmtId="0" fontId="4" fillId="0" borderId="0" xfId="0" applyFont="1" applyAlignment="1">
      <alignment horizontal="center" vertical="center"/>
    </xf>
    <xf numFmtId="0" fontId="4" fillId="0" borderId="0"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0" xfId="0" applyFont="1" applyBorder="1" applyAlignment="1" applyProtection="1">
      <alignment horizontal="center" vertical="center" shrinkToFit="1"/>
      <protection locked="0"/>
    </xf>
    <xf numFmtId="0" fontId="4" fillId="0" borderId="17" xfId="0" applyFont="1" applyBorder="1" applyAlignment="1" applyProtection="1">
      <alignment horizontal="center" vertical="center" shrinkToFit="1"/>
      <protection locked="0"/>
    </xf>
    <xf numFmtId="0" fontId="5" fillId="0" borderId="0" xfId="0" applyFont="1" applyAlignment="1">
      <alignment horizontal="left" vertical="center"/>
    </xf>
    <xf numFmtId="0" fontId="5" fillId="0" borderId="20" xfId="0" applyFont="1" applyFill="1" applyBorder="1" applyAlignment="1">
      <alignment horizontal="left" vertical="center"/>
    </xf>
    <xf numFmtId="0" fontId="5" fillId="0" borderId="0" xfId="0" applyFont="1" applyFill="1" applyBorder="1" applyAlignment="1">
      <alignment horizontal="left" vertical="center"/>
    </xf>
    <xf numFmtId="0" fontId="5" fillId="0" borderId="14"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0" xfId="0" applyFont="1" applyBorder="1" applyAlignment="1" applyProtection="1">
      <alignment horizontal="center" vertical="center" shrinkToFit="1"/>
      <protection locked="0"/>
    </xf>
    <xf numFmtId="0" fontId="5" fillId="0" borderId="0" xfId="0" applyFont="1" applyAlignment="1">
      <alignment horizontal="center" vertical="center"/>
    </xf>
    <xf numFmtId="0" fontId="5" fillId="0" borderId="19" xfId="0" applyFont="1" applyFill="1" applyBorder="1" applyAlignment="1">
      <alignment horizontal="left" vertical="center" wrapText="1"/>
    </xf>
    <xf numFmtId="0" fontId="5" fillId="0" borderId="25"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16" xfId="0" applyFont="1" applyBorder="1" applyAlignment="1">
      <alignment horizontal="left" vertical="top" wrapText="1"/>
    </xf>
    <xf numFmtId="49" fontId="5" fillId="0" borderId="14"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14" xfId="0" applyFont="1" applyBorder="1" applyAlignment="1">
      <alignment horizontal="center" vertical="top" wrapText="1"/>
    </xf>
    <xf numFmtId="0" fontId="5" fillId="0" borderId="15" xfId="0" applyFont="1" applyBorder="1" applyAlignment="1">
      <alignment horizontal="center" vertical="top" wrapText="1"/>
    </xf>
    <xf numFmtId="0" fontId="5" fillId="0" borderId="16" xfId="0" applyFont="1" applyBorder="1" applyAlignment="1">
      <alignment horizontal="center" vertical="top" wrapText="1"/>
    </xf>
    <xf numFmtId="0" fontId="5" fillId="0" borderId="2" xfId="0" applyFont="1" applyBorder="1" applyAlignment="1">
      <alignment horizontal="left" vertical="top" wrapText="1"/>
    </xf>
    <xf numFmtId="0" fontId="5" fillId="0" borderId="18"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3" xfId="0" applyFont="1" applyBorder="1" applyAlignment="1">
      <alignment horizontal="center" vertical="center" wrapText="1"/>
    </xf>
    <xf numFmtId="0" fontId="6" fillId="0" borderId="0" xfId="0" applyFont="1" applyBorder="1" applyAlignment="1">
      <alignment horizontal="center" vertical="center"/>
    </xf>
    <xf numFmtId="180" fontId="5" fillId="0" borderId="16" xfId="0" applyNumberFormat="1" applyFont="1" applyFill="1" applyBorder="1" applyAlignment="1" applyProtection="1">
      <alignment horizontal="center" vertical="center" shrinkToFit="1"/>
      <protection locked="0"/>
    </xf>
    <xf numFmtId="0" fontId="5" fillId="0" borderId="2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0" xfId="0" applyFont="1" applyFill="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8" fillId="2" borderId="13" xfId="1" applyFont="1" applyFill="1" applyBorder="1" applyAlignment="1">
      <alignment horizontal="center" vertical="center" textRotation="255" wrapText="1"/>
    </xf>
    <xf numFmtId="0" fontId="8" fillId="2" borderId="20" xfId="1" applyFont="1" applyFill="1" applyBorder="1" applyAlignment="1">
      <alignment horizontal="center" vertical="center" textRotation="255" wrapText="1"/>
    </xf>
    <xf numFmtId="0" fontId="8" fillId="2" borderId="0" xfId="1" applyFont="1" applyFill="1" applyAlignment="1">
      <alignment horizontal="center" vertical="center" textRotation="255" wrapText="1"/>
    </xf>
    <xf numFmtId="0" fontId="17" fillId="2" borderId="13" xfId="1" applyFont="1" applyFill="1" applyBorder="1" applyAlignment="1">
      <alignment horizontal="center" vertical="center" textRotation="255"/>
    </xf>
    <xf numFmtId="0" fontId="17" fillId="2" borderId="22" xfId="1" applyFont="1" applyFill="1" applyBorder="1" applyAlignment="1">
      <alignment horizontal="center" vertical="center" textRotation="255" wrapText="1"/>
    </xf>
    <xf numFmtId="0" fontId="17" fillId="2" borderId="4" xfId="1" applyFont="1" applyFill="1" applyBorder="1" applyAlignment="1">
      <alignment horizontal="center" vertical="center" textRotation="255" wrapText="1"/>
    </xf>
    <xf numFmtId="0" fontId="17" fillId="2" borderId="23" xfId="1" applyFont="1" applyFill="1" applyBorder="1" applyAlignment="1">
      <alignment horizontal="center" vertical="center" textRotation="255" wrapText="1"/>
    </xf>
    <xf numFmtId="0" fontId="17" fillId="2" borderId="13" xfId="1" applyFont="1" applyFill="1" applyBorder="1" applyAlignment="1">
      <alignment horizontal="center" vertical="center" textRotation="255" wrapText="1"/>
    </xf>
  </cellXfs>
  <cellStyles count="6">
    <cellStyle name="桁区切り" xfId="5" builtinId="6"/>
    <cellStyle name="標準" xfId="0" builtinId="0"/>
    <cellStyle name="標準 2" xfId="1" xr:uid="{00000000-0005-0000-0000-000001000000}"/>
    <cellStyle name="標準 2 2" xfId="2" xr:uid="{00000000-0005-0000-0000-000002000000}"/>
    <cellStyle name="標準 3" xfId="3" xr:uid="{00000000-0005-0000-0000-000003000000}"/>
    <cellStyle name="標準 4" xfId="4" xr:uid="{D27B9891-9DA9-4230-A25C-5A5CED667948}"/>
  </cellStyles>
  <dxfs count="57">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00FF"/>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10</xdr:col>
          <xdr:colOff>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182880</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77</xdr:row>
          <xdr:rowOff>0</xdr:rowOff>
        </xdr:from>
        <xdr:to>
          <xdr:col>10</xdr:col>
          <xdr:colOff>0</xdr:colOff>
          <xdr:row>77</xdr:row>
          <xdr:rowOff>220980</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77</xdr:row>
          <xdr:rowOff>220980</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77</xdr:row>
          <xdr:rowOff>220980</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77</xdr:row>
          <xdr:rowOff>220980</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11</xdr:col>
          <xdr:colOff>182880</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11</xdr:col>
          <xdr:colOff>182880</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67</xdr:row>
          <xdr:rowOff>220980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67</xdr:row>
          <xdr:rowOff>220980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101</xdr:row>
          <xdr:rowOff>220980</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100</xdr:row>
          <xdr:rowOff>0</xdr:rowOff>
        </xdr:from>
        <xdr:to>
          <xdr:col>10</xdr:col>
          <xdr:colOff>0</xdr:colOff>
          <xdr:row>101</xdr:row>
          <xdr:rowOff>220980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101</xdr:row>
          <xdr:rowOff>220980</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11</xdr:col>
          <xdr:colOff>182880</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86</xdr:row>
          <xdr:rowOff>0</xdr:rowOff>
        </xdr:from>
        <xdr:to>
          <xdr:col>19</xdr:col>
          <xdr:colOff>0</xdr:colOff>
          <xdr:row>86</xdr:row>
          <xdr:rowOff>213360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119</xdr:row>
          <xdr:rowOff>0</xdr:rowOff>
        </xdr:from>
        <xdr:to>
          <xdr:col>16</xdr:col>
          <xdr:colOff>182880</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120</xdr:row>
          <xdr:rowOff>0</xdr:rowOff>
        </xdr:from>
        <xdr:to>
          <xdr:col>16</xdr:col>
          <xdr:colOff>182880</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121</xdr:row>
          <xdr:rowOff>0</xdr:rowOff>
        </xdr:from>
        <xdr:to>
          <xdr:col>16</xdr:col>
          <xdr:colOff>182880</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175260</xdr:colOff>
          <xdr:row>129</xdr:row>
          <xdr:rowOff>0</xdr:rowOff>
        </xdr:from>
        <xdr:to>
          <xdr:col>18</xdr:col>
          <xdr:colOff>7620</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131</xdr:row>
          <xdr:rowOff>0</xdr:rowOff>
        </xdr:from>
        <xdr:to>
          <xdr:col>16</xdr:col>
          <xdr:colOff>182880</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133</xdr:row>
          <xdr:rowOff>0</xdr:rowOff>
        </xdr:from>
        <xdr:to>
          <xdr:col>17</xdr:col>
          <xdr:colOff>0</xdr:colOff>
          <xdr:row>134</xdr:row>
          <xdr:rowOff>7620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143</xdr:row>
          <xdr:rowOff>0</xdr:rowOff>
        </xdr:from>
        <xdr:to>
          <xdr:col>16</xdr:col>
          <xdr:colOff>182880</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144</xdr:row>
          <xdr:rowOff>0</xdr:rowOff>
        </xdr:from>
        <xdr:to>
          <xdr:col>16</xdr:col>
          <xdr:colOff>182880</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145</xdr:row>
          <xdr:rowOff>0</xdr:rowOff>
        </xdr:from>
        <xdr:to>
          <xdr:col>16</xdr:col>
          <xdr:colOff>182880</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116</xdr:row>
          <xdr:rowOff>396240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115</xdr:row>
          <xdr:rowOff>228600</xdr:rowOff>
        </xdr:from>
        <xdr:to>
          <xdr:col>15</xdr:col>
          <xdr:colOff>182880</xdr:colOff>
          <xdr:row>116</xdr:row>
          <xdr:rowOff>396240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127</xdr:row>
          <xdr:rowOff>228600</xdr:rowOff>
        </xdr:from>
        <xdr:to>
          <xdr:col>15</xdr:col>
          <xdr:colOff>182880</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139</xdr:row>
          <xdr:rowOff>228600</xdr:rowOff>
        </xdr:from>
        <xdr:to>
          <xdr:col>15</xdr:col>
          <xdr:colOff>182880</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44</xdr:row>
          <xdr:rowOff>0</xdr:rowOff>
        </xdr:from>
        <xdr:to>
          <xdr:col>16</xdr:col>
          <xdr:colOff>175260</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45</xdr:row>
          <xdr:rowOff>0</xdr:rowOff>
        </xdr:from>
        <xdr:to>
          <xdr:col>16</xdr:col>
          <xdr:colOff>175260</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46</xdr:row>
          <xdr:rowOff>0</xdr:rowOff>
        </xdr:from>
        <xdr:to>
          <xdr:col>16</xdr:col>
          <xdr:colOff>175260</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213360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175260</xdr:colOff>
          <xdr:row>54</xdr:row>
          <xdr:rowOff>0</xdr:rowOff>
        </xdr:from>
        <xdr:to>
          <xdr:col>18</xdr:col>
          <xdr:colOff>7620</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56</xdr:row>
          <xdr:rowOff>0</xdr:rowOff>
        </xdr:from>
        <xdr:to>
          <xdr:col>16</xdr:col>
          <xdr:colOff>175260</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58</xdr:row>
          <xdr:rowOff>0</xdr:rowOff>
        </xdr:from>
        <xdr:to>
          <xdr:col>17</xdr:col>
          <xdr:colOff>0</xdr:colOff>
          <xdr:row>59</xdr:row>
          <xdr:rowOff>7620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68</xdr:row>
          <xdr:rowOff>0</xdr:rowOff>
        </xdr:from>
        <xdr:to>
          <xdr:col>16</xdr:col>
          <xdr:colOff>175260</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69</xdr:row>
          <xdr:rowOff>0</xdr:rowOff>
        </xdr:from>
        <xdr:to>
          <xdr:col>16</xdr:col>
          <xdr:colOff>175260</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70</xdr:row>
          <xdr:rowOff>0</xdr:rowOff>
        </xdr:from>
        <xdr:to>
          <xdr:col>16</xdr:col>
          <xdr:colOff>175260</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182880</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40</xdr:row>
          <xdr:rowOff>228600</xdr:rowOff>
        </xdr:from>
        <xdr:to>
          <xdr:col>15</xdr:col>
          <xdr:colOff>175260</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52</xdr:row>
          <xdr:rowOff>228600</xdr:rowOff>
        </xdr:from>
        <xdr:to>
          <xdr:col>15</xdr:col>
          <xdr:colOff>175260</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64</xdr:row>
          <xdr:rowOff>228600</xdr:rowOff>
        </xdr:from>
        <xdr:to>
          <xdr:col>15</xdr:col>
          <xdr:colOff>175260</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182880</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182880</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182880</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182880</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213360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175260</xdr:colOff>
          <xdr:row>54</xdr:row>
          <xdr:rowOff>0</xdr:rowOff>
        </xdr:from>
        <xdr:to>
          <xdr:col>70</xdr:col>
          <xdr:colOff>15240</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175260</xdr:colOff>
          <xdr:row>58</xdr:row>
          <xdr:rowOff>0</xdr:rowOff>
        </xdr:from>
        <xdr:to>
          <xdr:col>69</xdr:col>
          <xdr:colOff>0</xdr:colOff>
          <xdr:row>59</xdr:row>
          <xdr:rowOff>15240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182880</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182880</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182880</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182880</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182880</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182880</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182880</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182880</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182880</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3</xdr:row>
          <xdr:rowOff>0</xdr:rowOff>
        </xdr:from>
        <xdr:to>
          <xdr:col>114</xdr:col>
          <xdr:colOff>7620</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7620</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7620</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7620</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7620</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182880</xdr:colOff>
          <xdr:row>42</xdr:row>
          <xdr:rowOff>0</xdr:rowOff>
        </xdr:from>
        <xdr:to>
          <xdr:col>122</xdr:col>
          <xdr:colOff>7620</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7620</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7620</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7620</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7620</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7620</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26</xdr:row>
          <xdr:rowOff>0</xdr:rowOff>
        </xdr:from>
        <xdr:to>
          <xdr:col>114</xdr:col>
          <xdr:colOff>7620</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7620</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3</xdr:row>
          <xdr:rowOff>0</xdr:rowOff>
        </xdr:from>
        <xdr:to>
          <xdr:col>114</xdr:col>
          <xdr:colOff>7620</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3</xdr:row>
          <xdr:rowOff>0</xdr:rowOff>
        </xdr:from>
        <xdr:to>
          <xdr:col>114</xdr:col>
          <xdr:colOff>7620</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3</xdr:row>
          <xdr:rowOff>0</xdr:rowOff>
        </xdr:from>
        <xdr:to>
          <xdr:col>114</xdr:col>
          <xdr:colOff>7620</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182880</xdr:colOff>
          <xdr:row>12</xdr:row>
          <xdr:rowOff>0</xdr:rowOff>
        </xdr:from>
        <xdr:to>
          <xdr:col>123</xdr:col>
          <xdr:colOff>7620</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7620</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7620</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47</xdr:row>
          <xdr:rowOff>0</xdr:rowOff>
        </xdr:from>
        <xdr:to>
          <xdr:col>121</xdr:col>
          <xdr:colOff>7620</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182880</xdr:colOff>
          <xdr:row>47</xdr:row>
          <xdr:rowOff>0</xdr:rowOff>
        </xdr:from>
        <xdr:to>
          <xdr:col>128</xdr:col>
          <xdr:colOff>7620</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182880</xdr:colOff>
          <xdr:row>47</xdr:row>
          <xdr:rowOff>0</xdr:rowOff>
        </xdr:from>
        <xdr:to>
          <xdr:col>135</xdr:col>
          <xdr:colOff>7620</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7620</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44</xdr:row>
          <xdr:rowOff>0</xdr:rowOff>
        </xdr:from>
        <xdr:to>
          <xdr:col>121</xdr:col>
          <xdr:colOff>7620</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7620</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7620</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45</xdr:row>
          <xdr:rowOff>0</xdr:rowOff>
        </xdr:from>
        <xdr:to>
          <xdr:col>121</xdr:col>
          <xdr:colOff>7620</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7620</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7620</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46</xdr:row>
          <xdr:rowOff>0</xdr:rowOff>
        </xdr:from>
        <xdr:to>
          <xdr:col>121</xdr:col>
          <xdr:colOff>7620</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7620</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213360</xdr:colOff>
          <xdr:row>12</xdr:row>
          <xdr:rowOff>0</xdr:rowOff>
        </xdr:from>
        <xdr:to>
          <xdr:col>114</xdr:col>
          <xdr:colOff>7620</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7620</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175260</xdr:colOff>
          <xdr:row>54</xdr:row>
          <xdr:rowOff>0</xdr:rowOff>
        </xdr:from>
        <xdr:to>
          <xdr:col>122</xdr:col>
          <xdr:colOff>22860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7620</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7620</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7620</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7620</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56</xdr:row>
          <xdr:rowOff>0</xdr:rowOff>
        </xdr:from>
        <xdr:to>
          <xdr:col>121</xdr:col>
          <xdr:colOff>7620</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7620</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7620</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7620</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7620</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7620</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175260</xdr:colOff>
          <xdr:row>58</xdr:row>
          <xdr:rowOff>0</xdr:rowOff>
        </xdr:from>
        <xdr:to>
          <xdr:col>121</xdr:col>
          <xdr:colOff>7620</xdr:colOff>
          <xdr:row>59</xdr:row>
          <xdr:rowOff>15240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7620</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7620</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59</xdr:row>
          <xdr:rowOff>0</xdr:rowOff>
        </xdr:from>
        <xdr:to>
          <xdr:col>121</xdr:col>
          <xdr:colOff>7620</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182880</xdr:colOff>
          <xdr:row>59</xdr:row>
          <xdr:rowOff>0</xdr:rowOff>
        </xdr:from>
        <xdr:to>
          <xdr:col>128</xdr:col>
          <xdr:colOff>7620</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182880</xdr:colOff>
          <xdr:row>59</xdr:row>
          <xdr:rowOff>0</xdr:rowOff>
        </xdr:from>
        <xdr:to>
          <xdr:col>135</xdr:col>
          <xdr:colOff>7620</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7620</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182880</xdr:colOff>
          <xdr:row>66</xdr:row>
          <xdr:rowOff>0</xdr:rowOff>
        </xdr:from>
        <xdr:to>
          <xdr:col>122</xdr:col>
          <xdr:colOff>7620</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7620</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7620</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7620</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7620</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68</xdr:row>
          <xdr:rowOff>0</xdr:rowOff>
        </xdr:from>
        <xdr:to>
          <xdr:col>121</xdr:col>
          <xdr:colOff>7620</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7620</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7620</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69</xdr:row>
          <xdr:rowOff>0</xdr:rowOff>
        </xdr:from>
        <xdr:to>
          <xdr:col>121</xdr:col>
          <xdr:colOff>7620</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7620</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7620</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70</xdr:row>
          <xdr:rowOff>0</xdr:rowOff>
        </xdr:from>
        <xdr:to>
          <xdr:col>121</xdr:col>
          <xdr:colOff>7620</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7620</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7620</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182880</xdr:colOff>
          <xdr:row>71</xdr:row>
          <xdr:rowOff>0</xdr:rowOff>
        </xdr:from>
        <xdr:to>
          <xdr:col>121</xdr:col>
          <xdr:colOff>7620</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182880</xdr:colOff>
          <xdr:row>71</xdr:row>
          <xdr:rowOff>0</xdr:rowOff>
        </xdr:from>
        <xdr:to>
          <xdr:col>128</xdr:col>
          <xdr:colOff>7620</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182880</xdr:colOff>
          <xdr:row>71</xdr:row>
          <xdr:rowOff>0</xdr:rowOff>
        </xdr:from>
        <xdr:to>
          <xdr:col>135</xdr:col>
          <xdr:colOff>7620</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7620</xdr:colOff>
          <xdr:row>41</xdr:row>
          <xdr:rowOff>388620</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182880</xdr:colOff>
          <xdr:row>40</xdr:row>
          <xdr:rowOff>228600</xdr:rowOff>
        </xdr:from>
        <xdr:to>
          <xdr:col>120</xdr:col>
          <xdr:colOff>7620</xdr:colOff>
          <xdr:row>41</xdr:row>
          <xdr:rowOff>388620</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7620</xdr:colOff>
          <xdr:row>53</xdr:row>
          <xdr:rowOff>388620</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182880</xdr:colOff>
          <xdr:row>52</xdr:row>
          <xdr:rowOff>228600</xdr:rowOff>
        </xdr:from>
        <xdr:to>
          <xdr:col>120</xdr:col>
          <xdr:colOff>7620</xdr:colOff>
          <xdr:row>53</xdr:row>
          <xdr:rowOff>388620</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7620</xdr:colOff>
          <xdr:row>65</xdr:row>
          <xdr:rowOff>388620</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182880</xdr:colOff>
          <xdr:row>64</xdr:row>
          <xdr:rowOff>228600</xdr:rowOff>
        </xdr:from>
        <xdr:to>
          <xdr:col>120</xdr:col>
          <xdr:colOff>7620</xdr:colOff>
          <xdr:row>65</xdr:row>
          <xdr:rowOff>388620</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213360</xdr:colOff>
          <xdr:row>3</xdr:row>
          <xdr:rowOff>0</xdr:rowOff>
        </xdr:from>
        <xdr:to>
          <xdr:col>166</xdr:col>
          <xdr:colOff>7620</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7620</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7620</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7620</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7620</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182880</xdr:colOff>
          <xdr:row>42</xdr:row>
          <xdr:rowOff>0</xdr:rowOff>
        </xdr:from>
        <xdr:to>
          <xdr:col>174</xdr:col>
          <xdr:colOff>7620</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7620</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7620</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7620</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7620</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7620</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213360</xdr:colOff>
          <xdr:row>26</xdr:row>
          <xdr:rowOff>0</xdr:rowOff>
        </xdr:from>
        <xdr:to>
          <xdr:col>166</xdr:col>
          <xdr:colOff>7620</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7620</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213360</xdr:colOff>
          <xdr:row>3</xdr:row>
          <xdr:rowOff>0</xdr:rowOff>
        </xdr:from>
        <xdr:to>
          <xdr:col>166</xdr:col>
          <xdr:colOff>7620</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213360</xdr:colOff>
          <xdr:row>3</xdr:row>
          <xdr:rowOff>0</xdr:rowOff>
        </xdr:from>
        <xdr:to>
          <xdr:col>166</xdr:col>
          <xdr:colOff>7620</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213360</xdr:colOff>
          <xdr:row>3</xdr:row>
          <xdr:rowOff>0</xdr:rowOff>
        </xdr:from>
        <xdr:to>
          <xdr:col>166</xdr:col>
          <xdr:colOff>7620</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22860</xdr:colOff>
          <xdr:row>13</xdr:row>
          <xdr:rowOff>7620</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7620</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7620</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47</xdr:row>
          <xdr:rowOff>0</xdr:rowOff>
        </xdr:from>
        <xdr:to>
          <xdr:col>173</xdr:col>
          <xdr:colOff>7620</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182880</xdr:colOff>
          <xdr:row>47</xdr:row>
          <xdr:rowOff>0</xdr:rowOff>
        </xdr:from>
        <xdr:to>
          <xdr:col>180</xdr:col>
          <xdr:colOff>7620</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182880</xdr:colOff>
          <xdr:row>47</xdr:row>
          <xdr:rowOff>0</xdr:rowOff>
        </xdr:from>
        <xdr:to>
          <xdr:col>187</xdr:col>
          <xdr:colOff>7620</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7620</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44</xdr:row>
          <xdr:rowOff>0</xdr:rowOff>
        </xdr:from>
        <xdr:to>
          <xdr:col>173</xdr:col>
          <xdr:colOff>7620</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7620</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7620</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45</xdr:row>
          <xdr:rowOff>0</xdr:rowOff>
        </xdr:from>
        <xdr:to>
          <xdr:col>173</xdr:col>
          <xdr:colOff>7620</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7620</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7620</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46</xdr:row>
          <xdr:rowOff>0</xdr:rowOff>
        </xdr:from>
        <xdr:to>
          <xdr:col>173</xdr:col>
          <xdr:colOff>7620</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7620</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7620</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175260</xdr:colOff>
          <xdr:row>54</xdr:row>
          <xdr:rowOff>0</xdr:rowOff>
        </xdr:from>
        <xdr:to>
          <xdr:col>174</xdr:col>
          <xdr:colOff>22860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7620</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7620</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7620</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7620</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56</xdr:row>
          <xdr:rowOff>0</xdr:rowOff>
        </xdr:from>
        <xdr:to>
          <xdr:col>173</xdr:col>
          <xdr:colOff>7620</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7620</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7620</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7620</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7620</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7620</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175260</xdr:colOff>
          <xdr:row>58</xdr:row>
          <xdr:rowOff>0</xdr:rowOff>
        </xdr:from>
        <xdr:to>
          <xdr:col>173</xdr:col>
          <xdr:colOff>7620</xdr:colOff>
          <xdr:row>59</xdr:row>
          <xdr:rowOff>15240</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7620</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7620</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59</xdr:row>
          <xdr:rowOff>0</xdr:rowOff>
        </xdr:from>
        <xdr:to>
          <xdr:col>173</xdr:col>
          <xdr:colOff>7620</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182880</xdr:colOff>
          <xdr:row>59</xdr:row>
          <xdr:rowOff>0</xdr:rowOff>
        </xdr:from>
        <xdr:to>
          <xdr:col>180</xdr:col>
          <xdr:colOff>7620</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182880</xdr:colOff>
          <xdr:row>59</xdr:row>
          <xdr:rowOff>0</xdr:rowOff>
        </xdr:from>
        <xdr:to>
          <xdr:col>187</xdr:col>
          <xdr:colOff>7620</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7620</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182880</xdr:colOff>
          <xdr:row>66</xdr:row>
          <xdr:rowOff>0</xdr:rowOff>
        </xdr:from>
        <xdr:to>
          <xdr:col>174</xdr:col>
          <xdr:colOff>7620</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7620</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7620</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7620</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7620</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68</xdr:row>
          <xdr:rowOff>0</xdr:rowOff>
        </xdr:from>
        <xdr:to>
          <xdr:col>173</xdr:col>
          <xdr:colOff>7620</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7620</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7620</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69</xdr:row>
          <xdr:rowOff>0</xdr:rowOff>
        </xdr:from>
        <xdr:to>
          <xdr:col>173</xdr:col>
          <xdr:colOff>7620</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7620</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7620</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70</xdr:row>
          <xdr:rowOff>0</xdr:rowOff>
        </xdr:from>
        <xdr:to>
          <xdr:col>173</xdr:col>
          <xdr:colOff>7620</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7620</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7620</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182880</xdr:colOff>
          <xdr:row>71</xdr:row>
          <xdr:rowOff>0</xdr:rowOff>
        </xdr:from>
        <xdr:to>
          <xdr:col>173</xdr:col>
          <xdr:colOff>7620</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182880</xdr:colOff>
          <xdr:row>71</xdr:row>
          <xdr:rowOff>0</xdr:rowOff>
        </xdr:from>
        <xdr:to>
          <xdr:col>180</xdr:col>
          <xdr:colOff>7620</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182880</xdr:colOff>
          <xdr:row>71</xdr:row>
          <xdr:rowOff>0</xdr:rowOff>
        </xdr:from>
        <xdr:to>
          <xdr:col>187</xdr:col>
          <xdr:colOff>7620</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7620</xdr:colOff>
          <xdr:row>41</xdr:row>
          <xdr:rowOff>388620</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182880</xdr:colOff>
          <xdr:row>40</xdr:row>
          <xdr:rowOff>228600</xdr:rowOff>
        </xdr:from>
        <xdr:to>
          <xdr:col>172</xdr:col>
          <xdr:colOff>7620</xdr:colOff>
          <xdr:row>41</xdr:row>
          <xdr:rowOff>388620</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7620</xdr:colOff>
          <xdr:row>53</xdr:row>
          <xdr:rowOff>388620</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182880</xdr:colOff>
          <xdr:row>52</xdr:row>
          <xdr:rowOff>228600</xdr:rowOff>
        </xdr:from>
        <xdr:to>
          <xdr:col>172</xdr:col>
          <xdr:colOff>7620</xdr:colOff>
          <xdr:row>53</xdr:row>
          <xdr:rowOff>388620</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7620</xdr:colOff>
          <xdr:row>65</xdr:row>
          <xdr:rowOff>388620</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182880</xdr:colOff>
          <xdr:row>64</xdr:row>
          <xdr:rowOff>228600</xdr:rowOff>
        </xdr:from>
        <xdr:to>
          <xdr:col>172</xdr:col>
          <xdr:colOff>7620</xdr:colOff>
          <xdr:row>65</xdr:row>
          <xdr:rowOff>388620</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89" Type="http://schemas.openxmlformats.org/officeDocument/2006/relationships/ctrlProp" Target="../ctrlProps/ctrlProp86.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303" Type="http://schemas.openxmlformats.org/officeDocument/2006/relationships/ctrlProp" Target="../ctrlProps/ctrlProp393.xml"/><Relationship Id="rId21" Type="http://schemas.openxmlformats.org/officeDocument/2006/relationships/ctrlProp" Target="../ctrlProps/ctrlProp111.xml"/><Relationship Id="rId42" Type="http://schemas.openxmlformats.org/officeDocument/2006/relationships/ctrlProp" Target="../ctrlProps/ctrlProp132.xml"/><Relationship Id="rId63" Type="http://schemas.openxmlformats.org/officeDocument/2006/relationships/ctrlProp" Target="../ctrlProps/ctrlProp153.xml"/><Relationship Id="rId84" Type="http://schemas.openxmlformats.org/officeDocument/2006/relationships/ctrlProp" Target="../ctrlProps/ctrlProp174.xml"/><Relationship Id="rId138" Type="http://schemas.openxmlformats.org/officeDocument/2006/relationships/ctrlProp" Target="../ctrlProps/ctrlProp228.xml"/><Relationship Id="rId159" Type="http://schemas.openxmlformats.org/officeDocument/2006/relationships/ctrlProp" Target="../ctrlProps/ctrlProp249.xml"/><Relationship Id="rId170" Type="http://schemas.openxmlformats.org/officeDocument/2006/relationships/ctrlProp" Target="../ctrlProps/ctrlProp260.xml"/><Relationship Id="rId191" Type="http://schemas.openxmlformats.org/officeDocument/2006/relationships/ctrlProp" Target="../ctrlProps/ctrlProp281.xml"/><Relationship Id="rId205" Type="http://schemas.openxmlformats.org/officeDocument/2006/relationships/ctrlProp" Target="../ctrlProps/ctrlProp295.xml"/><Relationship Id="rId226" Type="http://schemas.openxmlformats.org/officeDocument/2006/relationships/ctrlProp" Target="../ctrlProps/ctrlProp316.xml"/><Relationship Id="rId247" Type="http://schemas.openxmlformats.org/officeDocument/2006/relationships/ctrlProp" Target="../ctrlProps/ctrlProp337.xml"/><Relationship Id="rId107" Type="http://schemas.openxmlformats.org/officeDocument/2006/relationships/ctrlProp" Target="../ctrlProps/ctrlProp197.xml"/><Relationship Id="rId268" Type="http://schemas.openxmlformats.org/officeDocument/2006/relationships/ctrlProp" Target="../ctrlProps/ctrlProp358.xml"/><Relationship Id="rId289" Type="http://schemas.openxmlformats.org/officeDocument/2006/relationships/ctrlProp" Target="../ctrlProps/ctrlProp379.xml"/><Relationship Id="rId11" Type="http://schemas.openxmlformats.org/officeDocument/2006/relationships/ctrlProp" Target="../ctrlProps/ctrlProp101.xml"/><Relationship Id="rId32" Type="http://schemas.openxmlformats.org/officeDocument/2006/relationships/ctrlProp" Target="../ctrlProps/ctrlProp122.xml"/><Relationship Id="rId53" Type="http://schemas.openxmlformats.org/officeDocument/2006/relationships/ctrlProp" Target="../ctrlProps/ctrlProp143.xml"/><Relationship Id="rId74" Type="http://schemas.openxmlformats.org/officeDocument/2006/relationships/ctrlProp" Target="../ctrlProps/ctrlProp164.xml"/><Relationship Id="rId128" Type="http://schemas.openxmlformats.org/officeDocument/2006/relationships/ctrlProp" Target="../ctrlProps/ctrlProp218.xml"/><Relationship Id="rId149" Type="http://schemas.openxmlformats.org/officeDocument/2006/relationships/ctrlProp" Target="../ctrlProps/ctrlProp239.xml"/><Relationship Id="rId5" Type="http://schemas.openxmlformats.org/officeDocument/2006/relationships/ctrlProp" Target="../ctrlProps/ctrlProp95.xml"/><Relationship Id="rId95" Type="http://schemas.openxmlformats.org/officeDocument/2006/relationships/ctrlProp" Target="../ctrlProps/ctrlProp185.xml"/><Relationship Id="rId160" Type="http://schemas.openxmlformats.org/officeDocument/2006/relationships/ctrlProp" Target="../ctrlProps/ctrlProp250.xml"/><Relationship Id="rId181" Type="http://schemas.openxmlformats.org/officeDocument/2006/relationships/ctrlProp" Target="../ctrlProps/ctrlProp271.xml"/><Relationship Id="rId216" Type="http://schemas.openxmlformats.org/officeDocument/2006/relationships/ctrlProp" Target="../ctrlProps/ctrlProp306.xml"/><Relationship Id="rId237" Type="http://schemas.openxmlformats.org/officeDocument/2006/relationships/ctrlProp" Target="../ctrlProps/ctrlProp327.xml"/><Relationship Id="rId258" Type="http://schemas.openxmlformats.org/officeDocument/2006/relationships/ctrlProp" Target="../ctrlProps/ctrlProp348.xml"/><Relationship Id="rId279" Type="http://schemas.openxmlformats.org/officeDocument/2006/relationships/ctrlProp" Target="../ctrlProps/ctrlProp369.xml"/><Relationship Id="rId22" Type="http://schemas.openxmlformats.org/officeDocument/2006/relationships/ctrlProp" Target="../ctrlProps/ctrlProp112.xml"/><Relationship Id="rId43" Type="http://schemas.openxmlformats.org/officeDocument/2006/relationships/ctrlProp" Target="../ctrlProps/ctrlProp133.xml"/><Relationship Id="rId64" Type="http://schemas.openxmlformats.org/officeDocument/2006/relationships/ctrlProp" Target="../ctrlProps/ctrlProp154.xml"/><Relationship Id="rId118" Type="http://schemas.openxmlformats.org/officeDocument/2006/relationships/ctrlProp" Target="../ctrlProps/ctrlProp208.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71" Type="http://schemas.openxmlformats.org/officeDocument/2006/relationships/ctrlProp" Target="../ctrlProps/ctrlProp261.xml"/><Relationship Id="rId192" Type="http://schemas.openxmlformats.org/officeDocument/2006/relationships/ctrlProp" Target="../ctrlProps/ctrlProp282.xml"/><Relationship Id="rId206" Type="http://schemas.openxmlformats.org/officeDocument/2006/relationships/ctrlProp" Target="../ctrlProps/ctrlProp296.xml"/><Relationship Id="rId227" Type="http://schemas.openxmlformats.org/officeDocument/2006/relationships/ctrlProp" Target="../ctrlProps/ctrlProp317.xml"/><Relationship Id="rId248" Type="http://schemas.openxmlformats.org/officeDocument/2006/relationships/ctrlProp" Target="../ctrlProps/ctrlProp338.xml"/><Relationship Id="rId269" Type="http://schemas.openxmlformats.org/officeDocument/2006/relationships/ctrlProp" Target="../ctrlProps/ctrlProp359.xml"/><Relationship Id="rId12" Type="http://schemas.openxmlformats.org/officeDocument/2006/relationships/ctrlProp" Target="../ctrlProps/ctrlProp102.xml"/><Relationship Id="rId33" Type="http://schemas.openxmlformats.org/officeDocument/2006/relationships/ctrlProp" Target="../ctrlProps/ctrlProp123.xml"/><Relationship Id="rId108" Type="http://schemas.openxmlformats.org/officeDocument/2006/relationships/ctrlProp" Target="../ctrlProps/ctrlProp198.xml"/><Relationship Id="rId129" Type="http://schemas.openxmlformats.org/officeDocument/2006/relationships/ctrlProp" Target="../ctrlProps/ctrlProp219.xml"/><Relationship Id="rId280" Type="http://schemas.openxmlformats.org/officeDocument/2006/relationships/ctrlProp" Target="../ctrlProps/ctrlProp370.xml"/><Relationship Id="rId54" Type="http://schemas.openxmlformats.org/officeDocument/2006/relationships/ctrlProp" Target="../ctrlProps/ctrlProp144.xml"/><Relationship Id="rId75" Type="http://schemas.openxmlformats.org/officeDocument/2006/relationships/ctrlProp" Target="../ctrlProps/ctrlProp165.xml"/><Relationship Id="rId96" Type="http://schemas.openxmlformats.org/officeDocument/2006/relationships/ctrlProp" Target="../ctrlProps/ctrlProp186.xml"/><Relationship Id="rId140" Type="http://schemas.openxmlformats.org/officeDocument/2006/relationships/ctrlProp" Target="../ctrlProps/ctrlProp230.xml"/><Relationship Id="rId161" Type="http://schemas.openxmlformats.org/officeDocument/2006/relationships/ctrlProp" Target="../ctrlProps/ctrlProp251.xml"/><Relationship Id="rId182" Type="http://schemas.openxmlformats.org/officeDocument/2006/relationships/ctrlProp" Target="../ctrlProps/ctrlProp272.xml"/><Relationship Id="rId217" Type="http://schemas.openxmlformats.org/officeDocument/2006/relationships/ctrlProp" Target="../ctrlProps/ctrlProp307.xml"/><Relationship Id="rId6" Type="http://schemas.openxmlformats.org/officeDocument/2006/relationships/ctrlProp" Target="../ctrlProps/ctrlProp96.xml"/><Relationship Id="rId238" Type="http://schemas.openxmlformats.org/officeDocument/2006/relationships/ctrlProp" Target="../ctrlProps/ctrlProp328.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291" Type="http://schemas.openxmlformats.org/officeDocument/2006/relationships/ctrlProp" Target="../ctrlProps/ctrlProp381.xml"/><Relationship Id="rId305" Type="http://schemas.openxmlformats.org/officeDocument/2006/relationships/ctrlProp" Target="../ctrlProps/ctrlProp395.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0" Type="http://schemas.openxmlformats.org/officeDocument/2006/relationships/ctrlProp" Target="../ctrlProps/ctrlProp130.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15" Type="http://schemas.openxmlformats.org/officeDocument/2006/relationships/ctrlProp" Target="../ctrlProps/ctrlProp205.xml"/><Relationship Id="rId131" Type="http://schemas.openxmlformats.org/officeDocument/2006/relationships/ctrlProp" Target="../ctrlProps/ctrlProp221.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199" Type="http://schemas.openxmlformats.org/officeDocument/2006/relationships/ctrlProp" Target="../ctrlProps/ctrlProp289.xml"/><Relationship Id="rId203" Type="http://schemas.openxmlformats.org/officeDocument/2006/relationships/ctrlProp" Target="../ctrlProps/ctrlProp293.xml"/><Relationship Id="rId208" Type="http://schemas.openxmlformats.org/officeDocument/2006/relationships/ctrlProp" Target="../ctrlProps/ctrlProp298.xml"/><Relationship Id="rId229" Type="http://schemas.openxmlformats.org/officeDocument/2006/relationships/ctrlProp" Target="../ctrlProps/ctrlProp319.xml"/><Relationship Id="rId19" Type="http://schemas.openxmlformats.org/officeDocument/2006/relationships/ctrlProp" Target="../ctrlProps/ctrlProp109.xml"/><Relationship Id="rId224" Type="http://schemas.openxmlformats.org/officeDocument/2006/relationships/ctrlProp" Target="../ctrlProps/ctrlProp314.xml"/><Relationship Id="rId240" Type="http://schemas.openxmlformats.org/officeDocument/2006/relationships/ctrlProp" Target="../ctrlProps/ctrlProp330.xml"/><Relationship Id="rId245" Type="http://schemas.openxmlformats.org/officeDocument/2006/relationships/ctrlProp" Target="../ctrlProps/ctrlProp335.xml"/><Relationship Id="rId261" Type="http://schemas.openxmlformats.org/officeDocument/2006/relationships/ctrlProp" Target="../ctrlProps/ctrlProp351.xml"/><Relationship Id="rId266" Type="http://schemas.openxmlformats.org/officeDocument/2006/relationships/ctrlProp" Target="../ctrlProps/ctrlProp356.xml"/><Relationship Id="rId287" Type="http://schemas.openxmlformats.org/officeDocument/2006/relationships/ctrlProp" Target="../ctrlProps/ctrlProp377.xml"/><Relationship Id="rId14" Type="http://schemas.openxmlformats.org/officeDocument/2006/relationships/ctrlProp" Target="../ctrlProps/ctrlProp104.xml"/><Relationship Id="rId30" Type="http://schemas.openxmlformats.org/officeDocument/2006/relationships/ctrlProp" Target="../ctrlProps/ctrlProp120.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282" Type="http://schemas.openxmlformats.org/officeDocument/2006/relationships/ctrlProp" Target="../ctrlProps/ctrlProp372.xml"/><Relationship Id="rId312" Type="http://schemas.openxmlformats.org/officeDocument/2006/relationships/comments" Target="../comments2.xml"/><Relationship Id="rId8" Type="http://schemas.openxmlformats.org/officeDocument/2006/relationships/ctrlProp" Target="../ctrlProps/ctrlProp98.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189" Type="http://schemas.openxmlformats.org/officeDocument/2006/relationships/ctrlProp" Target="../ctrlProps/ctrlProp279.xml"/><Relationship Id="rId219" Type="http://schemas.openxmlformats.org/officeDocument/2006/relationships/ctrlProp" Target="../ctrlProps/ctrlProp309.xml"/><Relationship Id="rId3" Type="http://schemas.openxmlformats.org/officeDocument/2006/relationships/vmlDrawing" Target="../drawings/vmlDrawing2.vml"/><Relationship Id="rId214" Type="http://schemas.openxmlformats.org/officeDocument/2006/relationships/ctrlProp" Target="../ctrlProps/ctrlProp304.xml"/><Relationship Id="rId230" Type="http://schemas.openxmlformats.org/officeDocument/2006/relationships/ctrlProp" Target="../ctrlProps/ctrlProp320.xml"/><Relationship Id="rId235" Type="http://schemas.openxmlformats.org/officeDocument/2006/relationships/ctrlProp" Target="../ctrlProps/ctrlProp325.xml"/><Relationship Id="rId251" Type="http://schemas.openxmlformats.org/officeDocument/2006/relationships/ctrlProp" Target="../ctrlProps/ctrlProp341.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272" Type="http://schemas.openxmlformats.org/officeDocument/2006/relationships/ctrlProp" Target="../ctrlProps/ctrlProp362.xml"/><Relationship Id="rId293" Type="http://schemas.openxmlformats.org/officeDocument/2006/relationships/ctrlProp" Target="../ctrlProps/ctrlProp383.xml"/><Relationship Id="rId302" Type="http://schemas.openxmlformats.org/officeDocument/2006/relationships/ctrlProp" Target="../ctrlProps/ctrlProp392.xml"/><Relationship Id="rId307" Type="http://schemas.openxmlformats.org/officeDocument/2006/relationships/ctrlProp" Target="../ctrlProps/ctrlProp397.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79" Type="http://schemas.openxmlformats.org/officeDocument/2006/relationships/ctrlProp" Target="../ctrlProps/ctrlProp269.xml"/><Relationship Id="rId195" Type="http://schemas.openxmlformats.org/officeDocument/2006/relationships/ctrlProp" Target="../ctrlProps/ctrlProp285.xml"/><Relationship Id="rId209" Type="http://schemas.openxmlformats.org/officeDocument/2006/relationships/ctrlProp" Target="../ctrlProps/ctrlProp299.xml"/><Relationship Id="rId190" Type="http://schemas.openxmlformats.org/officeDocument/2006/relationships/ctrlProp" Target="../ctrlProps/ctrlProp280.xml"/><Relationship Id="rId204" Type="http://schemas.openxmlformats.org/officeDocument/2006/relationships/ctrlProp" Target="../ctrlProps/ctrlProp294.xml"/><Relationship Id="rId220" Type="http://schemas.openxmlformats.org/officeDocument/2006/relationships/ctrlProp" Target="../ctrlProps/ctrlProp310.xml"/><Relationship Id="rId225" Type="http://schemas.openxmlformats.org/officeDocument/2006/relationships/ctrlProp" Target="../ctrlProps/ctrlProp315.xml"/><Relationship Id="rId241" Type="http://schemas.openxmlformats.org/officeDocument/2006/relationships/ctrlProp" Target="../ctrlProps/ctrlProp331.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106" Type="http://schemas.openxmlformats.org/officeDocument/2006/relationships/ctrlProp" Target="../ctrlProps/ctrlProp196.xml"/><Relationship Id="rId127" Type="http://schemas.openxmlformats.org/officeDocument/2006/relationships/ctrlProp" Target="../ctrlProps/ctrlProp217.xml"/><Relationship Id="rId262" Type="http://schemas.openxmlformats.org/officeDocument/2006/relationships/ctrlProp" Target="../ctrlProps/ctrlProp352.xml"/><Relationship Id="rId283" Type="http://schemas.openxmlformats.org/officeDocument/2006/relationships/ctrlProp" Target="../ctrlProps/ctrlProp373.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78" Type="http://schemas.openxmlformats.org/officeDocument/2006/relationships/ctrlProp" Target="../ctrlProps/ctrlProp168.xml"/><Relationship Id="rId94" Type="http://schemas.openxmlformats.org/officeDocument/2006/relationships/ctrlProp" Target="../ctrlProps/ctrlProp184.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48" Type="http://schemas.openxmlformats.org/officeDocument/2006/relationships/ctrlProp" Target="../ctrlProps/ctrlProp238.xml"/><Relationship Id="rId164" Type="http://schemas.openxmlformats.org/officeDocument/2006/relationships/ctrlProp" Target="../ctrlProps/ctrlProp254.xml"/><Relationship Id="rId169" Type="http://schemas.openxmlformats.org/officeDocument/2006/relationships/ctrlProp" Target="../ctrlProps/ctrlProp259.xml"/><Relationship Id="rId185" Type="http://schemas.openxmlformats.org/officeDocument/2006/relationships/ctrlProp" Target="../ctrlProps/ctrlProp275.xml"/><Relationship Id="rId4" Type="http://schemas.openxmlformats.org/officeDocument/2006/relationships/ctrlProp" Target="../ctrlProps/ctrlProp94.xml"/><Relationship Id="rId9" Type="http://schemas.openxmlformats.org/officeDocument/2006/relationships/ctrlProp" Target="../ctrlProps/ctrlProp99.xml"/><Relationship Id="rId180" Type="http://schemas.openxmlformats.org/officeDocument/2006/relationships/ctrlProp" Target="../ctrlProps/ctrlProp270.xml"/><Relationship Id="rId210" Type="http://schemas.openxmlformats.org/officeDocument/2006/relationships/ctrlProp" Target="../ctrlProps/ctrlProp30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Normal="100" zoomScaleSheetLayoutView="100" workbookViewId="0">
      <selection sqref="A1:M2"/>
    </sheetView>
  </sheetViews>
  <sheetFormatPr defaultColWidth="2.6640625" defaultRowHeight="13.2"/>
  <cols>
    <col min="1" max="1" width="1.6640625" style="6" customWidth="1"/>
    <col min="2" max="8" width="2.6640625" style="6"/>
    <col min="9" max="9" width="3" style="6" customWidth="1"/>
    <col min="10" max="14" width="2.6640625" style="6"/>
    <col min="15" max="15" width="2.6640625" style="6" customWidth="1"/>
    <col min="16" max="34" width="2.6640625" style="6"/>
    <col min="35" max="37" width="2.44140625" style="6" customWidth="1"/>
    <col min="38" max="38" width="0.88671875" style="6" customWidth="1"/>
    <col min="39" max="44" width="6.6640625" style="6" hidden="1" customWidth="1"/>
    <col min="45" max="45" width="2.6640625" style="6" hidden="1" customWidth="1"/>
    <col min="46" max="46" width="11.33203125" style="6" customWidth="1"/>
    <col min="47" max="50" width="2.6640625" style="6"/>
    <col min="51" max="51" width="4.88671875" style="6" bestFit="1" customWidth="1"/>
    <col min="52" max="16384" width="2.6640625" style="6"/>
  </cols>
  <sheetData>
    <row r="1" spans="1:39">
      <c r="A1" s="478" t="s">
        <v>0</v>
      </c>
      <c r="B1" s="478"/>
      <c r="C1" s="478"/>
      <c r="D1" s="478"/>
      <c r="E1" s="478"/>
      <c r="F1" s="478"/>
      <c r="G1" s="478"/>
      <c r="H1" s="478"/>
      <c r="I1" s="478"/>
      <c r="J1" s="478"/>
      <c r="K1" s="478"/>
      <c r="L1" s="478"/>
      <c r="M1" s="478"/>
    </row>
    <row r="2" spans="1:39">
      <c r="A2" s="478"/>
      <c r="B2" s="478"/>
      <c r="C2" s="478"/>
      <c r="D2" s="478"/>
      <c r="E2" s="478"/>
      <c r="F2" s="478"/>
      <c r="G2" s="478"/>
      <c r="H2" s="478"/>
      <c r="I2" s="478"/>
      <c r="J2" s="478"/>
      <c r="K2" s="478"/>
      <c r="L2" s="478"/>
      <c r="M2" s="478"/>
    </row>
    <row r="4" spans="1:39" ht="8.1" customHeight="1">
      <c r="A4" s="478" t="s">
        <v>1</v>
      </c>
      <c r="B4" s="478"/>
      <c r="C4" s="478"/>
      <c r="D4" s="478"/>
      <c r="E4" s="478"/>
      <c r="F4" s="478"/>
      <c r="G4" s="478"/>
      <c r="H4" s="478"/>
      <c r="I4" s="478"/>
      <c r="J4" s="478"/>
      <c r="K4" s="478"/>
      <c r="L4" s="478"/>
      <c r="M4" s="478"/>
      <c r="N4" s="478"/>
      <c r="O4" s="478"/>
      <c r="P4" s="478"/>
      <c r="Q4" s="478"/>
      <c r="R4" s="478"/>
      <c r="S4" s="478"/>
      <c r="T4" s="478"/>
      <c r="U4" s="478"/>
      <c r="V4" s="478"/>
      <c r="W4" s="478"/>
      <c r="X4" s="478"/>
      <c r="Y4" s="478"/>
      <c r="Z4" s="478"/>
      <c r="AA4" s="478"/>
      <c r="AB4" s="478"/>
      <c r="AC4" s="478"/>
      <c r="AD4" s="478"/>
      <c r="AE4" s="478"/>
      <c r="AF4" s="478"/>
      <c r="AG4" s="478"/>
      <c r="AH4" s="478"/>
      <c r="AI4" s="478"/>
      <c r="AJ4" s="478"/>
      <c r="AK4" s="270"/>
      <c r="AL4" s="270"/>
      <c r="AM4" s="270"/>
    </row>
    <row r="5" spans="1:39" ht="8.1" customHeight="1">
      <c r="A5" s="478"/>
      <c r="B5" s="478"/>
      <c r="C5" s="478"/>
      <c r="D5" s="478"/>
      <c r="E5" s="478"/>
      <c r="F5" s="478"/>
      <c r="G5" s="478"/>
      <c r="H5" s="478"/>
      <c r="I5" s="478"/>
      <c r="J5" s="478"/>
      <c r="K5" s="478"/>
      <c r="L5" s="478"/>
      <c r="M5" s="478"/>
      <c r="N5" s="478"/>
      <c r="O5" s="478"/>
      <c r="P5" s="478"/>
      <c r="Q5" s="478"/>
      <c r="R5" s="478"/>
      <c r="S5" s="478"/>
      <c r="T5" s="478"/>
      <c r="U5" s="478"/>
      <c r="V5" s="478"/>
      <c r="W5" s="478"/>
      <c r="X5" s="478"/>
      <c r="Y5" s="478"/>
      <c r="Z5" s="478"/>
      <c r="AA5" s="478"/>
      <c r="AB5" s="478"/>
      <c r="AC5" s="478"/>
      <c r="AD5" s="478"/>
      <c r="AE5" s="478"/>
      <c r="AF5" s="478"/>
      <c r="AG5" s="478"/>
      <c r="AH5" s="478"/>
      <c r="AI5" s="478"/>
      <c r="AJ5" s="478"/>
      <c r="AK5" s="270"/>
      <c r="AL5" s="270"/>
      <c r="AM5" s="270"/>
    </row>
    <row r="6" spans="1:39" ht="8.1" customHeight="1">
      <c r="A6" s="478" t="s">
        <v>2301</v>
      </c>
      <c r="B6" s="478"/>
      <c r="C6" s="478"/>
      <c r="D6" s="478"/>
      <c r="E6" s="478"/>
      <c r="F6" s="478"/>
      <c r="G6" s="478"/>
      <c r="H6" s="478"/>
      <c r="I6" s="478"/>
      <c r="J6" s="478"/>
      <c r="K6" s="478"/>
      <c r="L6" s="478"/>
      <c r="M6" s="478"/>
      <c r="N6" s="478"/>
      <c r="O6" s="478"/>
      <c r="P6" s="478"/>
      <c r="Q6" s="478"/>
      <c r="R6" s="478"/>
      <c r="S6" s="478"/>
      <c r="T6" s="478"/>
      <c r="U6" s="478"/>
      <c r="V6" s="478"/>
      <c r="W6" s="478"/>
      <c r="X6" s="478"/>
      <c r="Y6" s="478"/>
      <c r="Z6" s="478"/>
      <c r="AA6" s="478"/>
      <c r="AB6" s="478"/>
      <c r="AC6" s="478"/>
      <c r="AD6" s="478"/>
      <c r="AE6" s="478"/>
      <c r="AF6" s="478"/>
      <c r="AG6" s="478"/>
      <c r="AH6" s="478"/>
      <c r="AI6" s="478"/>
      <c r="AJ6" s="478"/>
      <c r="AK6" s="270"/>
      <c r="AL6" s="270"/>
      <c r="AM6" s="270"/>
    </row>
    <row r="7" spans="1:39" ht="8.1" customHeight="1">
      <c r="A7" s="478"/>
      <c r="B7" s="478"/>
      <c r="C7" s="478"/>
      <c r="D7" s="478"/>
      <c r="E7" s="478"/>
      <c r="F7" s="478"/>
      <c r="G7" s="478"/>
      <c r="H7" s="478"/>
      <c r="I7" s="478"/>
      <c r="J7" s="478"/>
      <c r="K7" s="478"/>
      <c r="L7" s="478"/>
      <c r="M7" s="478"/>
      <c r="N7" s="478"/>
      <c r="O7" s="478"/>
      <c r="P7" s="478"/>
      <c r="Q7" s="478"/>
      <c r="R7" s="478"/>
      <c r="S7" s="478"/>
      <c r="T7" s="478"/>
      <c r="U7" s="478"/>
      <c r="V7" s="478"/>
      <c r="W7" s="478"/>
      <c r="X7" s="478"/>
      <c r="Y7" s="478"/>
      <c r="Z7" s="478"/>
      <c r="AA7" s="478"/>
      <c r="AB7" s="478"/>
      <c r="AC7" s="478"/>
      <c r="AD7" s="478"/>
      <c r="AE7" s="478"/>
      <c r="AF7" s="478"/>
      <c r="AG7" s="478"/>
      <c r="AH7" s="478"/>
      <c r="AI7" s="478"/>
      <c r="AJ7" s="478"/>
      <c r="AK7" s="270"/>
      <c r="AL7" s="270"/>
      <c r="AM7" s="270"/>
    </row>
    <row r="8" spans="1:39" ht="8.1" customHeight="1">
      <c r="A8" s="478" t="s">
        <v>2</v>
      </c>
      <c r="B8" s="478"/>
      <c r="C8" s="478"/>
      <c r="D8" s="478"/>
      <c r="E8" s="478"/>
      <c r="F8" s="478"/>
      <c r="G8" s="478"/>
      <c r="H8" s="478"/>
      <c r="I8" s="478"/>
      <c r="J8" s="478"/>
      <c r="K8" s="478"/>
      <c r="L8" s="478"/>
      <c r="M8" s="478"/>
      <c r="N8" s="478"/>
      <c r="O8" s="478"/>
      <c r="P8" s="478"/>
      <c r="Q8" s="478"/>
      <c r="R8" s="478"/>
      <c r="S8" s="478"/>
      <c r="T8" s="478"/>
      <c r="U8" s="478"/>
      <c r="V8" s="478"/>
      <c r="W8" s="478"/>
      <c r="X8" s="478"/>
      <c r="Y8" s="478"/>
      <c r="Z8" s="478"/>
      <c r="AA8" s="478"/>
      <c r="AB8" s="478"/>
      <c r="AC8" s="478"/>
      <c r="AD8" s="478"/>
      <c r="AE8" s="478"/>
      <c r="AF8" s="478"/>
      <c r="AG8" s="478"/>
      <c r="AH8" s="478"/>
      <c r="AI8" s="478"/>
      <c r="AJ8" s="478"/>
      <c r="AK8" s="270"/>
      <c r="AL8" s="270"/>
      <c r="AM8" s="270"/>
    </row>
    <row r="9" spans="1:39" ht="8.1" customHeight="1">
      <c r="A9" s="478"/>
      <c r="B9" s="478"/>
      <c r="C9" s="478"/>
      <c r="D9" s="478"/>
      <c r="E9" s="478"/>
      <c r="F9" s="478"/>
      <c r="G9" s="478"/>
      <c r="H9" s="478"/>
      <c r="I9" s="478"/>
      <c r="J9" s="478"/>
      <c r="K9" s="478"/>
      <c r="L9" s="478"/>
      <c r="M9" s="478"/>
      <c r="N9" s="478"/>
      <c r="O9" s="478"/>
      <c r="P9" s="478"/>
      <c r="Q9" s="478"/>
      <c r="R9" s="478"/>
      <c r="S9" s="478"/>
      <c r="T9" s="478"/>
      <c r="U9" s="478"/>
      <c r="V9" s="478"/>
      <c r="W9" s="478"/>
      <c r="X9" s="478"/>
      <c r="Y9" s="478"/>
      <c r="Z9" s="478"/>
      <c r="AA9" s="478"/>
      <c r="AB9" s="478"/>
      <c r="AC9" s="478"/>
      <c r="AD9" s="478"/>
      <c r="AE9" s="478"/>
      <c r="AF9" s="478"/>
      <c r="AG9" s="478"/>
      <c r="AH9" s="478"/>
      <c r="AI9" s="478"/>
      <c r="AJ9" s="478"/>
      <c r="AK9" s="270"/>
      <c r="AL9" s="270"/>
      <c r="AM9" s="270"/>
    </row>
    <row r="10" spans="1:39">
      <c r="Y10" s="481"/>
      <c r="Z10" s="481"/>
      <c r="AA10" s="481"/>
      <c r="AB10" s="481"/>
      <c r="AC10" s="478" t="s">
        <v>5</v>
      </c>
      <c r="AD10" s="481"/>
      <c r="AE10" s="481"/>
      <c r="AF10" s="478" t="s">
        <v>4</v>
      </c>
      <c r="AG10" s="481"/>
      <c r="AH10" s="481"/>
      <c r="AI10" s="478" t="s">
        <v>3</v>
      </c>
    </row>
    <row r="11" spans="1:39">
      <c r="Y11" s="482"/>
      <c r="Z11" s="482"/>
      <c r="AA11" s="482"/>
      <c r="AB11" s="482"/>
      <c r="AC11" s="478"/>
      <c r="AD11" s="482"/>
      <c r="AE11" s="482"/>
      <c r="AF11" s="478"/>
      <c r="AG11" s="482"/>
      <c r="AH11" s="482"/>
      <c r="AI11" s="478"/>
    </row>
    <row r="12" spans="1:39">
      <c r="A12" s="479"/>
      <c r="B12" s="479"/>
      <c r="C12" s="479"/>
      <c r="D12" s="479"/>
      <c r="E12" s="479"/>
      <c r="F12" s="479"/>
      <c r="G12" s="479"/>
      <c r="H12" s="479"/>
      <c r="I12" s="479"/>
      <c r="J12" s="479"/>
      <c r="K12" s="479"/>
      <c r="L12" s="479"/>
      <c r="M12" s="478" t="s">
        <v>6</v>
      </c>
      <c r="N12" s="478"/>
      <c r="O12" s="478"/>
      <c r="P12" s="478"/>
    </row>
    <row r="13" spans="1:39">
      <c r="A13" s="480"/>
      <c r="B13" s="480"/>
      <c r="C13" s="480"/>
      <c r="D13" s="480"/>
      <c r="E13" s="480"/>
      <c r="F13" s="480"/>
      <c r="G13" s="480"/>
      <c r="H13" s="480"/>
      <c r="I13" s="480"/>
      <c r="J13" s="480"/>
      <c r="K13" s="480"/>
      <c r="L13" s="480"/>
      <c r="M13" s="478"/>
      <c r="N13" s="478"/>
      <c r="O13" s="478"/>
      <c r="P13" s="478"/>
    </row>
    <row r="14" spans="1:39" ht="3.75" customHeight="1">
      <c r="D14" s="483"/>
      <c r="E14" s="483"/>
      <c r="F14" s="483"/>
      <c r="G14" s="483"/>
      <c r="H14" s="483"/>
    </row>
    <row r="15" spans="1:39" ht="18" customHeight="1">
      <c r="A15" s="451" t="s">
        <v>7</v>
      </c>
      <c r="B15" s="452"/>
      <c r="C15" s="452"/>
      <c r="D15" s="452"/>
      <c r="E15" s="452"/>
      <c r="F15" s="452"/>
      <c r="G15" s="452"/>
      <c r="H15" s="452"/>
      <c r="I15" s="452"/>
      <c r="J15" s="452"/>
      <c r="K15" s="452"/>
      <c r="L15" s="452"/>
      <c r="M15" s="452"/>
      <c r="N15" s="3"/>
      <c r="O15" s="3"/>
      <c r="P15" s="3"/>
      <c r="Q15" s="3"/>
      <c r="R15" s="3"/>
      <c r="S15" s="3"/>
      <c r="T15" s="3"/>
      <c r="U15" s="3"/>
      <c r="V15" s="3"/>
      <c r="W15" s="3"/>
      <c r="X15" s="3"/>
      <c r="Y15" s="3"/>
      <c r="Z15" s="3"/>
      <c r="AA15" s="3"/>
      <c r="AB15" s="3"/>
      <c r="AC15" s="3"/>
      <c r="AD15" s="3"/>
      <c r="AE15" s="3"/>
      <c r="AF15" s="3"/>
      <c r="AG15" s="3"/>
      <c r="AH15" s="3"/>
      <c r="AI15" s="3"/>
      <c r="AJ15" s="3"/>
      <c r="AK15" s="3"/>
      <c r="AL15" s="164"/>
      <c r="AM15" s="4"/>
    </row>
    <row r="16" spans="1:39" ht="20.100000000000001" customHeight="1">
      <c r="A16" s="165"/>
      <c r="B16" s="166"/>
      <c r="C16" s="166"/>
      <c r="D16" s="399" t="s">
        <v>8</v>
      </c>
      <c r="E16" s="399"/>
      <c r="F16" s="399"/>
      <c r="G16" s="399"/>
      <c r="H16" s="399"/>
      <c r="I16" s="370"/>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2"/>
      <c r="AK16" s="166"/>
      <c r="AL16" s="167"/>
      <c r="AM16" s="4"/>
    </row>
    <row r="17" spans="1:39" ht="20.100000000000001" customHeight="1">
      <c r="A17" s="165"/>
      <c r="B17" s="166"/>
      <c r="C17" s="166"/>
      <c r="D17" s="399" t="s">
        <v>9</v>
      </c>
      <c r="E17" s="399"/>
      <c r="F17" s="399"/>
      <c r="G17" s="399"/>
      <c r="H17" s="399"/>
      <c r="I17" s="376"/>
      <c r="J17" s="377"/>
      <c r="K17" s="377"/>
      <c r="L17" s="377"/>
      <c r="M17" s="377"/>
      <c r="N17" s="221" t="s">
        <v>2238</v>
      </c>
      <c r="O17" s="377"/>
      <c r="P17" s="377"/>
      <c r="Q17" s="377"/>
      <c r="R17" s="377"/>
      <c r="S17" s="377"/>
      <c r="T17" s="378"/>
      <c r="U17" s="157"/>
      <c r="V17" s="157"/>
      <c r="W17" s="157"/>
      <c r="X17" s="157"/>
      <c r="Y17" s="157"/>
      <c r="Z17" s="157"/>
      <c r="AA17" s="157"/>
      <c r="AB17" s="157"/>
      <c r="AC17" s="157"/>
      <c r="AD17" s="157"/>
      <c r="AE17" s="157"/>
      <c r="AF17" s="157"/>
      <c r="AG17" s="157"/>
      <c r="AH17" s="166"/>
      <c r="AI17" s="166"/>
      <c r="AJ17" s="166"/>
      <c r="AK17" s="166"/>
      <c r="AL17" s="167"/>
      <c r="AM17" s="4"/>
    </row>
    <row r="18" spans="1:39" ht="20.100000000000001" customHeight="1">
      <c r="A18" s="165"/>
      <c r="B18" s="166"/>
      <c r="C18" s="166"/>
      <c r="D18" s="399" t="s">
        <v>10</v>
      </c>
      <c r="E18" s="399"/>
      <c r="F18" s="399"/>
      <c r="G18" s="399"/>
      <c r="H18" s="399"/>
      <c r="I18" s="370"/>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2"/>
      <c r="AK18" s="166"/>
      <c r="AL18" s="167"/>
      <c r="AM18" s="4"/>
    </row>
    <row r="19" spans="1:39" ht="20.100000000000001" customHeight="1">
      <c r="A19" s="165"/>
      <c r="B19" s="166"/>
      <c r="C19" s="166"/>
      <c r="D19" s="399" t="s">
        <v>11</v>
      </c>
      <c r="E19" s="399"/>
      <c r="F19" s="399"/>
      <c r="G19" s="399"/>
      <c r="H19" s="399"/>
      <c r="I19" s="462"/>
      <c r="J19" s="463"/>
      <c r="K19" s="463"/>
      <c r="L19" s="463"/>
      <c r="M19" s="463"/>
      <c r="N19" s="268" t="s">
        <v>2237</v>
      </c>
      <c r="O19" s="465"/>
      <c r="P19" s="465"/>
      <c r="Q19" s="465"/>
      <c r="R19" s="465"/>
      <c r="S19" s="465"/>
      <c r="T19" s="268" t="s">
        <v>2238</v>
      </c>
      <c r="U19" s="465"/>
      <c r="V19" s="465"/>
      <c r="W19" s="465"/>
      <c r="X19" s="465"/>
      <c r="Y19" s="465"/>
      <c r="Z19" s="466"/>
      <c r="AA19" s="157"/>
      <c r="AB19" s="157"/>
      <c r="AC19" s="157"/>
      <c r="AD19" s="157"/>
      <c r="AE19" s="157"/>
      <c r="AF19" s="157"/>
      <c r="AG19" s="157"/>
      <c r="AH19" s="166"/>
      <c r="AI19" s="166"/>
      <c r="AJ19" s="166"/>
      <c r="AK19" s="166"/>
      <c r="AL19" s="167"/>
      <c r="AM19" s="4"/>
    </row>
    <row r="20" spans="1:39" ht="3.75" customHeight="1">
      <c r="A20" s="165"/>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166"/>
      <c r="AK20" s="166"/>
      <c r="AL20" s="167"/>
      <c r="AM20" s="4"/>
    </row>
    <row r="21" spans="1:39" ht="18" customHeight="1">
      <c r="A21" s="191" t="s">
        <v>2471</v>
      </c>
      <c r="B21" s="186"/>
      <c r="C21" s="186"/>
      <c r="D21" s="186"/>
      <c r="E21" s="186"/>
      <c r="F21" s="186"/>
      <c r="G21" s="186"/>
      <c r="H21" s="186"/>
      <c r="I21" s="186"/>
      <c r="J21" s="186"/>
      <c r="K21" s="186"/>
      <c r="L21" s="186"/>
      <c r="M21" s="186"/>
      <c r="N21" s="186"/>
      <c r="O21" s="18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7"/>
      <c r="AM21" s="4"/>
    </row>
    <row r="22" spans="1:39" ht="20.100000000000001" customHeight="1">
      <c r="A22" s="165"/>
      <c r="B22" s="166"/>
      <c r="C22" s="166"/>
      <c r="D22" s="399" t="s">
        <v>8</v>
      </c>
      <c r="E22" s="399"/>
      <c r="F22" s="399"/>
      <c r="G22" s="399"/>
      <c r="H22" s="399"/>
      <c r="I22" s="370"/>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c r="AG22" s="371"/>
      <c r="AH22" s="371"/>
      <c r="AI22" s="371"/>
      <c r="AJ22" s="372"/>
      <c r="AK22" s="166"/>
      <c r="AL22" s="167"/>
      <c r="AM22" s="4"/>
    </row>
    <row r="23" spans="1:39" ht="20.100000000000001" customHeight="1">
      <c r="A23" s="165"/>
      <c r="B23" s="166"/>
      <c r="C23" s="166"/>
      <c r="D23" s="379" t="s">
        <v>2239</v>
      </c>
      <c r="E23" s="380"/>
      <c r="F23" s="380"/>
      <c r="G23" s="380"/>
      <c r="H23" s="380"/>
      <c r="I23" s="456"/>
      <c r="J23" s="456"/>
      <c r="K23" s="456"/>
      <c r="L23" s="456"/>
      <c r="M23" s="456"/>
      <c r="N23" s="456"/>
      <c r="O23" s="470"/>
      <c r="P23" s="370"/>
      <c r="Q23" s="371"/>
      <c r="R23" s="371"/>
      <c r="S23" s="371"/>
      <c r="T23" s="371"/>
      <c r="U23" s="371"/>
      <c r="V23" s="371"/>
      <c r="W23" s="371"/>
      <c r="X23" s="371"/>
      <c r="Y23" s="371"/>
      <c r="Z23" s="371"/>
      <c r="AA23" s="371"/>
      <c r="AB23" s="371"/>
      <c r="AC23" s="371"/>
      <c r="AD23" s="371"/>
      <c r="AE23" s="371"/>
      <c r="AF23" s="371"/>
      <c r="AG23" s="371"/>
      <c r="AH23" s="371"/>
      <c r="AI23" s="371"/>
      <c r="AJ23" s="372"/>
      <c r="AK23" s="166"/>
      <c r="AL23" s="167"/>
      <c r="AM23" s="4"/>
    </row>
    <row r="24" spans="1:39" ht="20.100000000000001" customHeight="1">
      <c r="A24" s="165"/>
      <c r="B24" s="166"/>
      <c r="C24" s="166"/>
      <c r="D24" s="399" t="s">
        <v>2240</v>
      </c>
      <c r="E24" s="399"/>
      <c r="F24" s="399"/>
      <c r="G24" s="399"/>
      <c r="H24" s="399"/>
      <c r="I24" s="376"/>
      <c r="J24" s="377"/>
      <c r="K24" s="377"/>
      <c r="L24" s="377"/>
      <c r="M24" s="377"/>
      <c r="N24" s="221" t="s">
        <v>2238</v>
      </c>
      <c r="O24" s="377"/>
      <c r="P24" s="377"/>
      <c r="Q24" s="377"/>
      <c r="R24" s="377"/>
      <c r="S24" s="377"/>
      <c r="T24" s="378"/>
      <c r="U24" s="157"/>
      <c r="V24" s="157"/>
      <c r="W24" s="157"/>
      <c r="X24" s="157"/>
      <c r="Y24" s="157"/>
      <c r="Z24" s="157"/>
      <c r="AA24" s="157"/>
      <c r="AB24" s="157"/>
      <c r="AC24" s="157"/>
      <c r="AD24" s="157"/>
      <c r="AE24" s="157"/>
      <c r="AF24" s="157"/>
      <c r="AG24" s="157"/>
      <c r="AH24" s="166"/>
      <c r="AI24" s="166"/>
      <c r="AJ24" s="166"/>
      <c r="AK24" s="166"/>
      <c r="AL24" s="167"/>
      <c r="AM24" s="4"/>
    </row>
    <row r="25" spans="1:39" ht="20.100000000000001" customHeight="1">
      <c r="A25" s="165"/>
      <c r="B25" s="166"/>
      <c r="C25" s="166"/>
      <c r="D25" s="399" t="s">
        <v>2241</v>
      </c>
      <c r="E25" s="399"/>
      <c r="F25" s="399"/>
      <c r="G25" s="399"/>
      <c r="H25" s="399"/>
      <c r="I25" s="370"/>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2"/>
      <c r="AK25" s="166"/>
      <c r="AL25" s="167"/>
      <c r="AM25" s="4"/>
    </row>
    <row r="26" spans="1:39" ht="19.95" customHeight="1">
      <c r="A26" s="165"/>
      <c r="B26" s="166"/>
      <c r="C26" s="166"/>
      <c r="D26" s="399" t="s">
        <v>11</v>
      </c>
      <c r="E26" s="399"/>
      <c r="F26" s="399"/>
      <c r="G26" s="399"/>
      <c r="H26" s="399"/>
      <c r="I26" s="462"/>
      <c r="J26" s="463"/>
      <c r="K26" s="463"/>
      <c r="L26" s="463"/>
      <c r="M26" s="463"/>
      <c r="N26" s="268" t="s">
        <v>2237</v>
      </c>
      <c r="O26" s="465"/>
      <c r="P26" s="465"/>
      <c r="Q26" s="465"/>
      <c r="R26" s="465"/>
      <c r="S26" s="465"/>
      <c r="T26" s="268" t="s">
        <v>2238</v>
      </c>
      <c r="U26" s="465"/>
      <c r="V26" s="465"/>
      <c r="W26" s="465"/>
      <c r="X26" s="465"/>
      <c r="Y26" s="465"/>
      <c r="Z26" s="466"/>
      <c r="AA26" s="157"/>
      <c r="AB26" s="157"/>
      <c r="AC26" s="157"/>
      <c r="AD26" s="157"/>
      <c r="AE26" s="157"/>
      <c r="AF26" s="157"/>
      <c r="AG26" s="157"/>
      <c r="AH26" s="166"/>
      <c r="AI26" s="166"/>
      <c r="AJ26" s="166"/>
      <c r="AK26" s="166"/>
      <c r="AL26" s="167"/>
      <c r="AM26" s="4"/>
    </row>
    <row r="27" spans="1:39" ht="19.95" customHeight="1">
      <c r="A27" s="165"/>
      <c r="B27" s="166"/>
      <c r="C27" s="166"/>
      <c r="D27" s="379" t="s">
        <v>2467</v>
      </c>
      <c r="E27" s="380"/>
      <c r="F27" s="380"/>
      <c r="G27" s="380"/>
      <c r="H27" s="380"/>
      <c r="I27" s="380"/>
      <c r="J27" s="380"/>
      <c r="K27" s="414"/>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4"/>
      <c r="AK27" s="166"/>
      <c r="AL27" s="167"/>
      <c r="AM27" s="4"/>
    </row>
    <row r="28" spans="1:39" ht="19.95" customHeight="1">
      <c r="A28" s="165"/>
      <c r="B28" s="166"/>
      <c r="C28" s="166"/>
      <c r="D28" s="379" t="s">
        <v>2468</v>
      </c>
      <c r="E28" s="380"/>
      <c r="F28" s="380"/>
      <c r="G28" s="380"/>
      <c r="H28" s="380"/>
      <c r="I28" s="380"/>
      <c r="J28" s="381"/>
      <c r="K28" s="462"/>
      <c r="L28" s="463"/>
      <c r="M28" s="463"/>
      <c r="N28" s="463"/>
      <c r="O28" s="463"/>
      <c r="P28" s="268" t="s">
        <v>2237</v>
      </c>
      <c r="Q28" s="463"/>
      <c r="R28" s="463"/>
      <c r="S28" s="463"/>
      <c r="T28" s="463"/>
      <c r="U28" s="463"/>
      <c r="V28" s="268" t="s">
        <v>2238</v>
      </c>
      <c r="W28" s="463"/>
      <c r="X28" s="463"/>
      <c r="Y28" s="463"/>
      <c r="Z28" s="463"/>
      <c r="AA28" s="463"/>
      <c r="AB28" s="467"/>
      <c r="AC28" s="354"/>
      <c r="AD28" s="354"/>
      <c r="AE28" s="354"/>
      <c r="AF28" s="354"/>
      <c r="AG28" s="354"/>
      <c r="AH28" s="354"/>
      <c r="AI28" s="354"/>
      <c r="AJ28" s="354"/>
      <c r="AK28" s="166"/>
      <c r="AL28" s="167"/>
      <c r="AM28" s="4"/>
    </row>
    <row r="29" spans="1:39" ht="3.45" customHeight="1">
      <c r="A29" s="165"/>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7"/>
      <c r="AM29" s="4"/>
    </row>
    <row r="30" spans="1:39" ht="18" customHeight="1">
      <c r="A30" s="191" t="s">
        <v>2472</v>
      </c>
      <c r="B30" s="186"/>
      <c r="C30" s="186"/>
      <c r="D30" s="186"/>
      <c r="E30" s="186"/>
      <c r="F30" s="186"/>
      <c r="G30" s="186"/>
      <c r="H30" s="186"/>
      <c r="I30" s="186"/>
      <c r="J30" s="186"/>
      <c r="K30" s="186"/>
      <c r="L30" s="186"/>
      <c r="M30" s="18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7"/>
      <c r="AM30" s="4"/>
    </row>
    <row r="31" spans="1:39" ht="20.100000000000001" customHeight="1">
      <c r="A31" s="165"/>
      <c r="B31" s="166"/>
      <c r="C31" s="166"/>
      <c r="D31" s="399" t="s">
        <v>8</v>
      </c>
      <c r="E31" s="399"/>
      <c r="F31" s="399"/>
      <c r="G31" s="399"/>
      <c r="H31" s="399"/>
      <c r="I31" s="370"/>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2"/>
      <c r="AK31" s="166"/>
      <c r="AL31" s="167"/>
      <c r="AM31" s="4"/>
    </row>
    <row r="32" spans="1:39" ht="20.100000000000001" customHeight="1">
      <c r="A32" s="165"/>
      <c r="B32" s="166"/>
      <c r="C32" s="166"/>
      <c r="D32" s="379" t="s">
        <v>2242</v>
      </c>
      <c r="E32" s="380"/>
      <c r="F32" s="380"/>
      <c r="G32" s="380"/>
      <c r="H32" s="380"/>
      <c r="I32" s="380"/>
      <c r="J32" s="380"/>
      <c r="K32" s="380"/>
      <c r="L32" s="380"/>
      <c r="M32" s="380"/>
      <c r="N32" s="380"/>
      <c r="O32" s="381"/>
      <c r="P32" s="370"/>
      <c r="Q32" s="371"/>
      <c r="R32" s="371"/>
      <c r="S32" s="371"/>
      <c r="T32" s="371"/>
      <c r="U32" s="371"/>
      <c r="V32" s="371"/>
      <c r="W32" s="371"/>
      <c r="X32" s="371"/>
      <c r="Y32" s="371"/>
      <c r="Z32" s="371"/>
      <c r="AA32" s="371"/>
      <c r="AB32" s="371"/>
      <c r="AC32" s="371"/>
      <c r="AD32" s="371"/>
      <c r="AE32" s="371"/>
      <c r="AF32" s="371"/>
      <c r="AG32" s="371"/>
      <c r="AH32" s="371"/>
      <c r="AI32" s="371"/>
      <c r="AJ32" s="372"/>
      <c r="AK32" s="166"/>
      <c r="AL32" s="167"/>
      <c r="AM32" s="4"/>
    </row>
    <row r="33" spans="1:39" ht="20.100000000000001" customHeight="1">
      <c r="A33" s="165"/>
      <c r="B33" s="166"/>
      <c r="C33" s="166"/>
      <c r="D33" s="399" t="s">
        <v>9</v>
      </c>
      <c r="E33" s="399"/>
      <c r="F33" s="399"/>
      <c r="G33" s="399"/>
      <c r="H33" s="399"/>
      <c r="I33" s="376"/>
      <c r="J33" s="377"/>
      <c r="K33" s="377"/>
      <c r="L33" s="377"/>
      <c r="M33" s="377"/>
      <c r="N33" s="221" t="s">
        <v>2238</v>
      </c>
      <c r="O33" s="377"/>
      <c r="P33" s="377"/>
      <c r="Q33" s="377"/>
      <c r="R33" s="377"/>
      <c r="S33" s="377"/>
      <c r="T33" s="378"/>
      <c r="U33" s="157"/>
      <c r="V33" s="157"/>
      <c r="W33" s="157"/>
      <c r="X33" s="157"/>
      <c r="Y33" s="157"/>
      <c r="Z33" s="157"/>
      <c r="AA33" s="157"/>
      <c r="AB33" s="157"/>
      <c r="AC33" s="157"/>
      <c r="AD33" s="157"/>
      <c r="AE33" s="157"/>
      <c r="AF33" s="157"/>
      <c r="AG33" s="157"/>
      <c r="AH33" s="166"/>
      <c r="AI33" s="166"/>
      <c r="AJ33" s="166"/>
      <c r="AK33" s="166"/>
      <c r="AL33" s="167"/>
      <c r="AM33" s="4"/>
    </row>
    <row r="34" spans="1:39" ht="20.100000000000001" customHeight="1">
      <c r="A34" s="165"/>
      <c r="B34" s="166"/>
      <c r="C34" s="166"/>
      <c r="D34" s="399" t="s">
        <v>2241</v>
      </c>
      <c r="E34" s="399"/>
      <c r="F34" s="399"/>
      <c r="G34" s="399"/>
      <c r="H34" s="399"/>
      <c r="I34" s="370"/>
      <c r="J34" s="371"/>
      <c r="K34" s="371"/>
      <c r="L34" s="371"/>
      <c r="M34" s="371"/>
      <c r="N34" s="371"/>
      <c r="O34" s="371"/>
      <c r="P34" s="371"/>
      <c r="Q34" s="371"/>
      <c r="R34" s="371"/>
      <c r="S34" s="371"/>
      <c r="T34" s="371"/>
      <c r="U34" s="371"/>
      <c r="V34" s="371"/>
      <c r="W34" s="371"/>
      <c r="X34" s="371"/>
      <c r="Y34" s="371"/>
      <c r="Z34" s="371"/>
      <c r="AA34" s="371"/>
      <c r="AB34" s="371"/>
      <c r="AC34" s="371"/>
      <c r="AD34" s="371"/>
      <c r="AE34" s="371"/>
      <c r="AF34" s="371"/>
      <c r="AG34" s="371"/>
      <c r="AH34" s="371"/>
      <c r="AI34" s="371"/>
      <c r="AJ34" s="372"/>
      <c r="AK34" s="166"/>
      <c r="AL34" s="167"/>
      <c r="AM34" s="4"/>
    </row>
    <row r="35" spans="1:39" ht="20.100000000000001" customHeight="1">
      <c r="A35" s="165"/>
      <c r="B35" s="166"/>
      <c r="C35" s="166"/>
      <c r="D35" s="399" t="s">
        <v>11</v>
      </c>
      <c r="E35" s="399"/>
      <c r="F35" s="399"/>
      <c r="G35" s="399"/>
      <c r="H35" s="399"/>
      <c r="I35" s="462"/>
      <c r="J35" s="463"/>
      <c r="K35" s="463"/>
      <c r="L35" s="463"/>
      <c r="M35" s="463"/>
      <c r="N35" s="268" t="s">
        <v>2237</v>
      </c>
      <c r="O35" s="465"/>
      <c r="P35" s="465"/>
      <c r="Q35" s="465"/>
      <c r="R35" s="465"/>
      <c r="S35" s="465"/>
      <c r="T35" s="268" t="s">
        <v>2238</v>
      </c>
      <c r="U35" s="465"/>
      <c r="V35" s="465"/>
      <c r="W35" s="465"/>
      <c r="X35" s="465"/>
      <c r="Y35" s="465"/>
      <c r="Z35" s="466"/>
      <c r="AA35" s="157"/>
      <c r="AB35" s="157"/>
      <c r="AC35" s="157"/>
      <c r="AD35" s="157"/>
      <c r="AE35" s="157"/>
      <c r="AF35" s="157"/>
      <c r="AG35" s="157"/>
      <c r="AH35" s="166"/>
      <c r="AI35" s="166"/>
      <c r="AJ35" s="166"/>
      <c r="AK35" s="166"/>
      <c r="AL35" s="167"/>
      <c r="AM35" s="4"/>
    </row>
    <row r="36" spans="1:39" ht="3.75" customHeight="1">
      <c r="A36" s="165"/>
      <c r="B36" s="166"/>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7"/>
      <c r="AM36" s="4"/>
    </row>
    <row r="37" spans="1:39" ht="18" customHeight="1">
      <c r="A37" s="453" t="s">
        <v>12</v>
      </c>
      <c r="B37" s="454"/>
      <c r="C37" s="454"/>
      <c r="D37" s="454"/>
      <c r="E37" s="454"/>
      <c r="F37" s="454"/>
      <c r="G37" s="454"/>
      <c r="H37" s="454"/>
      <c r="I37" s="454"/>
      <c r="J37" s="454"/>
      <c r="K37" s="454"/>
      <c r="L37" s="454"/>
      <c r="M37" s="454"/>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7"/>
      <c r="AM37" s="4"/>
    </row>
    <row r="38" spans="1:39" ht="24.6" customHeight="1">
      <c r="A38" s="165"/>
      <c r="B38" s="166"/>
      <c r="C38" s="167"/>
      <c r="D38" s="379" t="s">
        <v>13</v>
      </c>
      <c r="E38" s="380"/>
      <c r="F38" s="380"/>
      <c r="G38" s="380"/>
      <c r="H38" s="380"/>
      <c r="I38" s="380"/>
      <c r="J38" s="380"/>
      <c r="K38" s="381"/>
      <c r="L38" s="414"/>
      <c r="M38" s="373"/>
      <c r="N38" s="373"/>
      <c r="O38" s="373" t="s">
        <v>16</v>
      </c>
      <c r="P38" s="373"/>
      <c r="Q38" s="375"/>
      <c r="R38" s="375"/>
      <c r="S38" s="375"/>
      <c r="T38" s="375"/>
      <c r="U38" s="375"/>
      <c r="V38" s="375"/>
      <c r="W38" s="375"/>
      <c r="X38" s="375"/>
      <c r="Y38" s="375"/>
      <c r="Z38" s="375"/>
      <c r="AA38" s="375"/>
      <c r="AB38" s="375"/>
      <c r="AC38" s="375"/>
      <c r="AD38" s="373" t="s">
        <v>17</v>
      </c>
      <c r="AE38" s="374"/>
      <c r="AF38" s="166"/>
      <c r="AG38" s="166"/>
      <c r="AH38" s="166"/>
      <c r="AI38" s="166"/>
      <c r="AJ38" s="166"/>
      <c r="AK38" s="166"/>
      <c r="AL38" s="167"/>
      <c r="AM38" s="4"/>
    </row>
    <row r="39" spans="1:39" ht="20.100000000000001" customHeight="1">
      <c r="A39" s="165"/>
      <c r="B39" s="166"/>
      <c r="C39" s="167"/>
      <c r="D39" s="396" t="s">
        <v>14</v>
      </c>
      <c r="E39" s="397"/>
      <c r="F39" s="397"/>
      <c r="G39" s="397"/>
      <c r="H39" s="397"/>
      <c r="I39" s="397"/>
      <c r="J39" s="397"/>
      <c r="K39" s="398"/>
      <c r="L39" s="166"/>
      <c r="M39" s="166"/>
      <c r="N39" s="488"/>
      <c r="O39" s="488"/>
      <c r="P39" s="488"/>
      <c r="Q39" s="488"/>
      <c r="R39" s="166" t="s">
        <v>18</v>
      </c>
      <c r="S39" s="371"/>
      <c r="T39" s="371"/>
      <c r="U39" s="371"/>
      <c r="V39" s="371"/>
      <c r="W39" s="166" t="s">
        <v>4</v>
      </c>
      <c r="X39" s="371"/>
      <c r="Y39" s="371"/>
      <c r="Z39" s="371"/>
      <c r="AA39" s="371"/>
      <c r="AB39" s="166" t="s">
        <v>3</v>
      </c>
      <c r="AC39" s="184"/>
      <c r="AD39" s="184"/>
      <c r="AE39" s="222"/>
      <c r="AF39" s="166"/>
      <c r="AG39" s="166"/>
      <c r="AH39" s="166"/>
      <c r="AI39" s="166"/>
      <c r="AJ39" s="166"/>
      <c r="AK39" s="166"/>
      <c r="AL39" s="167"/>
      <c r="AM39" s="4"/>
    </row>
    <row r="40" spans="1:39" ht="20.100000000000001" customHeight="1">
      <c r="A40" s="165"/>
      <c r="B40" s="166"/>
      <c r="C40" s="167"/>
      <c r="D40" s="379" t="s">
        <v>15</v>
      </c>
      <c r="E40" s="380"/>
      <c r="F40" s="380"/>
      <c r="G40" s="380"/>
      <c r="H40" s="380"/>
      <c r="I40" s="380"/>
      <c r="J40" s="380"/>
      <c r="K40" s="381"/>
      <c r="L40" s="370"/>
      <c r="M40" s="371"/>
      <c r="N40" s="371"/>
      <c r="O40" s="371"/>
      <c r="P40" s="371"/>
      <c r="Q40" s="371"/>
      <c r="R40" s="371"/>
      <c r="S40" s="371"/>
      <c r="T40" s="371"/>
      <c r="U40" s="371"/>
      <c r="V40" s="371"/>
      <c r="W40" s="371"/>
      <c r="X40" s="371"/>
      <c r="Y40" s="371"/>
      <c r="Z40" s="371"/>
      <c r="AA40" s="371"/>
      <c r="AB40" s="371"/>
      <c r="AC40" s="371"/>
      <c r="AD40" s="371"/>
      <c r="AE40" s="372"/>
      <c r="AF40" s="157"/>
      <c r="AG40" s="157"/>
      <c r="AH40" s="166"/>
      <c r="AI40" s="166"/>
      <c r="AJ40" s="166"/>
      <c r="AK40" s="166"/>
      <c r="AL40" s="167"/>
      <c r="AM40" s="4"/>
    </row>
    <row r="41" spans="1:39" ht="3.75" customHeight="1">
      <c r="A41" s="165"/>
      <c r="B41" s="166"/>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7"/>
      <c r="AM41" s="4"/>
    </row>
    <row r="42" spans="1:39" ht="18" customHeight="1">
      <c r="A42" s="453" t="s">
        <v>21</v>
      </c>
      <c r="B42" s="454"/>
      <c r="C42" s="454"/>
      <c r="D42" s="454"/>
      <c r="E42" s="454"/>
      <c r="F42" s="454"/>
      <c r="G42" s="454"/>
      <c r="H42" s="454"/>
      <c r="I42" s="454"/>
      <c r="J42" s="454"/>
      <c r="K42" s="454"/>
      <c r="L42" s="454"/>
      <c r="M42" s="454"/>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7"/>
      <c r="AM42" s="4"/>
    </row>
    <row r="43" spans="1:39" ht="20.100000000000001" customHeight="1">
      <c r="A43" s="165"/>
      <c r="B43" s="166"/>
      <c r="C43" s="166"/>
      <c r="D43" s="399" t="s">
        <v>8</v>
      </c>
      <c r="E43" s="399"/>
      <c r="F43" s="399"/>
      <c r="G43" s="399"/>
      <c r="H43" s="399"/>
      <c r="I43" s="370"/>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2"/>
      <c r="AK43" s="166"/>
      <c r="AL43" s="167"/>
      <c r="AM43" s="4"/>
    </row>
    <row r="44" spans="1:39" ht="20.100000000000001" customHeight="1">
      <c r="A44" s="165"/>
      <c r="B44" s="166"/>
      <c r="C44" s="166"/>
      <c r="D44" s="399" t="s">
        <v>2243</v>
      </c>
      <c r="E44" s="399"/>
      <c r="F44" s="399"/>
      <c r="G44" s="399"/>
      <c r="H44" s="399"/>
      <c r="I44" s="370"/>
      <c r="J44" s="371"/>
      <c r="K44" s="371"/>
      <c r="L44" s="371"/>
      <c r="M44" s="371"/>
      <c r="N44" s="371"/>
      <c r="O44" s="371"/>
      <c r="P44" s="371"/>
      <c r="Q44" s="371"/>
      <c r="R44" s="371"/>
      <c r="S44" s="371"/>
      <c r="T44" s="371"/>
      <c r="U44" s="371"/>
      <c r="V44" s="371"/>
      <c r="W44" s="371"/>
      <c r="X44" s="371"/>
      <c r="Y44" s="371"/>
      <c r="Z44" s="371"/>
      <c r="AA44" s="371"/>
      <c r="AB44" s="371"/>
      <c r="AC44" s="371"/>
      <c r="AD44" s="371"/>
      <c r="AE44" s="371"/>
      <c r="AF44" s="371"/>
      <c r="AG44" s="371"/>
      <c r="AH44" s="371"/>
      <c r="AI44" s="371"/>
      <c r="AJ44" s="372"/>
      <c r="AK44" s="166"/>
      <c r="AL44" s="167"/>
      <c r="AM44" s="4"/>
    </row>
    <row r="45" spans="1:39" ht="20.100000000000001" customHeight="1">
      <c r="A45" s="165"/>
      <c r="B45" s="166"/>
      <c r="C45" s="166"/>
      <c r="D45" s="399" t="s">
        <v>9</v>
      </c>
      <c r="E45" s="399"/>
      <c r="F45" s="399"/>
      <c r="G45" s="399"/>
      <c r="H45" s="399"/>
      <c r="I45" s="370"/>
      <c r="J45" s="371"/>
      <c r="K45" s="371"/>
      <c r="L45" s="371"/>
      <c r="M45" s="371"/>
      <c r="N45" s="221" t="s">
        <v>2238</v>
      </c>
      <c r="O45" s="371"/>
      <c r="P45" s="371"/>
      <c r="Q45" s="371"/>
      <c r="R45" s="371"/>
      <c r="S45" s="371"/>
      <c r="T45" s="372"/>
      <c r="U45" s="157"/>
      <c r="V45" s="157"/>
      <c r="W45" s="157"/>
      <c r="X45" s="157"/>
      <c r="Y45" s="157"/>
      <c r="Z45" s="157"/>
      <c r="AA45" s="157"/>
      <c r="AB45" s="157"/>
      <c r="AC45" s="157"/>
      <c r="AD45" s="157"/>
      <c r="AE45" s="157"/>
      <c r="AF45" s="157"/>
      <c r="AG45" s="157"/>
      <c r="AH45" s="166"/>
      <c r="AI45" s="166"/>
      <c r="AJ45" s="166"/>
      <c r="AK45" s="166"/>
      <c r="AL45" s="167"/>
      <c r="AM45" s="4"/>
    </row>
    <row r="46" spans="1:39" ht="20.100000000000001" customHeight="1">
      <c r="A46" s="165"/>
      <c r="B46" s="166"/>
      <c r="C46" s="166"/>
      <c r="D46" s="399" t="s">
        <v>2241</v>
      </c>
      <c r="E46" s="399"/>
      <c r="F46" s="399"/>
      <c r="G46" s="399"/>
      <c r="H46" s="399"/>
      <c r="I46" s="370"/>
      <c r="J46" s="371"/>
      <c r="K46" s="371"/>
      <c r="L46" s="371"/>
      <c r="M46" s="371"/>
      <c r="N46" s="371"/>
      <c r="O46" s="371"/>
      <c r="P46" s="371"/>
      <c r="Q46" s="371"/>
      <c r="R46" s="371"/>
      <c r="S46" s="371"/>
      <c r="T46" s="371"/>
      <c r="U46" s="371"/>
      <c r="V46" s="371"/>
      <c r="W46" s="371"/>
      <c r="X46" s="371"/>
      <c r="Y46" s="371"/>
      <c r="Z46" s="371"/>
      <c r="AA46" s="371"/>
      <c r="AB46" s="371"/>
      <c r="AC46" s="371"/>
      <c r="AD46" s="371"/>
      <c r="AE46" s="371"/>
      <c r="AF46" s="371"/>
      <c r="AG46" s="371"/>
      <c r="AH46" s="371"/>
      <c r="AI46" s="371"/>
      <c r="AJ46" s="372"/>
      <c r="AK46" s="166"/>
      <c r="AL46" s="167"/>
      <c r="AM46" s="4"/>
    </row>
    <row r="47" spans="1:39" ht="19.95" customHeight="1">
      <c r="A47" s="165"/>
      <c r="B47" s="166"/>
      <c r="C47" s="166"/>
      <c r="D47" s="399" t="s">
        <v>11</v>
      </c>
      <c r="E47" s="399"/>
      <c r="F47" s="399"/>
      <c r="G47" s="399"/>
      <c r="H47" s="399"/>
      <c r="I47" s="462"/>
      <c r="J47" s="463"/>
      <c r="K47" s="463"/>
      <c r="L47" s="463"/>
      <c r="M47" s="463"/>
      <c r="N47" s="268" t="s">
        <v>2237</v>
      </c>
      <c r="O47" s="465"/>
      <c r="P47" s="465"/>
      <c r="Q47" s="465"/>
      <c r="R47" s="465"/>
      <c r="S47" s="465"/>
      <c r="T47" s="268" t="s">
        <v>2238</v>
      </c>
      <c r="U47" s="465"/>
      <c r="V47" s="465"/>
      <c r="W47" s="465"/>
      <c r="X47" s="465"/>
      <c r="Y47" s="465"/>
      <c r="Z47" s="466"/>
      <c r="AA47" s="157"/>
      <c r="AB47" s="157"/>
      <c r="AC47" s="157"/>
      <c r="AD47" s="157"/>
      <c r="AE47" s="157"/>
      <c r="AF47" s="157"/>
      <c r="AG47" s="157"/>
      <c r="AH47" s="166"/>
      <c r="AI47" s="166"/>
      <c r="AJ47" s="166"/>
      <c r="AK47" s="166"/>
      <c r="AL47" s="167"/>
      <c r="AM47" s="4"/>
    </row>
    <row r="48" spans="1:39" ht="19.95" customHeight="1">
      <c r="A48" s="165"/>
      <c r="B48" s="166"/>
      <c r="C48" s="166"/>
      <c r="D48" s="379" t="s">
        <v>2467</v>
      </c>
      <c r="E48" s="380"/>
      <c r="F48" s="380"/>
      <c r="G48" s="380"/>
      <c r="H48" s="380"/>
      <c r="I48" s="380"/>
      <c r="J48" s="380"/>
      <c r="K48" s="414"/>
      <c r="L48" s="373"/>
      <c r="M48" s="373"/>
      <c r="N48" s="373"/>
      <c r="O48" s="373"/>
      <c r="P48" s="373"/>
      <c r="Q48" s="373"/>
      <c r="R48" s="373"/>
      <c r="S48" s="373"/>
      <c r="T48" s="373"/>
      <c r="U48" s="373"/>
      <c r="V48" s="373"/>
      <c r="W48" s="373"/>
      <c r="X48" s="373"/>
      <c r="Y48" s="373"/>
      <c r="Z48" s="373"/>
      <c r="AA48" s="373"/>
      <c r="AB48" s="373"/>
      <c r="AC48" s="373"/>
      <c r="AD48" s="373"/>
      <c r="AE48" s="373"/>
      <c r="AF48" s="373"/>
      <c r="AG48" s="373"/>
      <c r="AH48" s="373"/>
      <c r="AI48" s="373"/>
      <c r="AJ48" s="374"/>
      <c r="AK48" s="166"/>
      <c r="AL48" s="167"/>
      <c r="AM48" s="4"/>
    </row>
    <row r="49" spans="1:46" ht="19.95" customHeight="1">
      <c r="A49" s="165"/>
      <c r="B49" s="166"/>
      <c r="C49" s="166"/>
      <c r="D49" s="379" t="s">
        <v>2468</v>
      </c>
      <c r="E49" s="380"/>
      <c r="F49" s="380"/>
      <c r="G49" s="380"/>
      <c r="H49" s="380"/>
      <c r="I49" s="380"/>
      <c r="J49" s="381"/>
      <c r="K49" s="462"/>
      <c r="L49" s="463"/>
      <c r="M49" s="463"/>
      <c r="N49" s="463"/>
      <c r="O49" s="463"/>
      <c r="P49" s="268" t="s">
        <v>2237</v>
      </c>
      <c r="Q49" s="463"/>
      <c r="R49" s="463"/>
      <c r="S49" s="463"/>
      <c r="T49" s="463"/>
      <c r="U49" s="463"/>
      <c r="V49" s="268" t="s">
        <v>2238</v>
      </c>
      <c r="W49" s="463"/>
      <c r="X49" s="463"/>
      <c r="Y49" s="463"/>
      <c r="Z49" s="463"/>
      <c r="AA49" s="463"/>
      <c r="AB49" s="467"/>
      <c r="AC49" s="354"/>
      <c r="AD49" s="354"/>
      <c r="AE49" s="354"/>
      <c r="AF49" s="354"/>
      <c r="AG49" s="354"/>
      <c r="AH49" s="354"/>
      <c r="AI49" s="354"/>
      <c r="AJ49" s="354"/>
      <c r="AK49" s="166"/>
      <c r="AL49" s="167"/>
      <c r="AM49" s="4"/>
    </row>
    <row r="50" spans="1:46" ht="5.25" customHeight="1">
      <c r="A50" s="168"/>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69"/>
      <c r="AM50" s="4"/>
    </row>
    <row r="51" spans="1:46" ht="5.25" customHeight="1">
      <c r="A51" s="166"/>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6"/>
      <c r="AI51" s="166"/>
      <c r="AJ51" s="166"/>
      <c r="AK51" s="166"/>
      <c r="AL51" s="166"/>
      <c r="AM51" s="4"/>
    </row>
    <row r="52" spans="1:46" ht="15" customHeight="1">
      <c r="A52" s="454" t="s">
        <v>22</v>
      </c>
      <c r="B52" s="454"/>
      <c r="C52" s="454"/>
      <c r="D52" s="454"/>
      <c r="E52" s="454"/>
      <c r="F52" s="454"/>
      <c r="G52" s="454"/>
      <c r="H52" s="454"/>
      <c r="I52" s="454"/>
      <c r="J52" s="454"/>
      <c r="K52" s="454"/>
      <c r="L52" s="454"/>
      <c r="M52" s="454"/>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4"/>
    </row>
    <row r="53" spans="1:46" ht="15" customHeight="1">
      <c r="A53" s="468"/>
      <c r="B53" s="468"/>
      <c r="C53" s="468"/>
      <c r="D53" s="468"/>
      <c r="E53" s="468"/>
      <c r="F53" s="468"/>
      <c r="G53" s="468"/>
      <c r="H53" s="468"/>
      <c r="I53" s="468"/>
      <c r="J53" s="468"/>
      <c r="K53" s="468"/>
      <c r="L53" s="468"/>
      <c r="M53" s="468"/>
      <c r="N53" s="468"/>
      <c r="O53" s="468"/>
      <c r="P53" s="468"/>
      <c r="Q53" s="468"/>
      <c r="R53" s="468"/>
      <c r="S53" s="468"/>
      <c r="T53" s="468"/>
      <c r="U53" s="468"/>
      <c r="V53" s="468"/>
      <c r="W53" s="468"/>
      <c r="X53" s="468"/>
      <c r="Y53" s="468"/>
      <c r="Z53" s="468"/>
      <c r="AA53" s="468"/>
      <c r="AB53" s="468"/>
      <c r="AC53" s="468"/>
      <c r="AD53" s="468"/>
      <c r="AE53" s="468"/>
      <c r="AF53" s="468"/>
      <c r="AG53" s="468"/>
      <c r="AH53" s="468"/>
      <c r="AI53" s="468"/>
      <c r="AJ53" s="468"/>
      <c r="AK53" s="272"/>
      <c r="AL53" s="272"/>
      <c r="AM53" s="5"/>
    </row>
    <row r="54" spans="1:46" ht="15" customHeight="1">
      <c r="A54" s="468"/>
      <c r="B54" s="468"/>
      <c r="C54" s="468"/>
      <c r="D54" s="468"/>
      <c r="E54" s="468"/>
      <c r="F54" s="468"/>
      <c r="G54" s="468"/>
      <c r="H54" s="468"/>
      <c r="I54" s="468"/>
      <c r="J54" s="468"/>
      <c r="K54" s="468"/>
      <c r="L54" s="468"/>
      <c r="M54" s="468"/>
      <c r="N54" s="468"/>
      <c r="O54" s="468"/>
      <c r="P54" s="468"/>
      <c r="Q54" s="468"/>
      <c r="R54" s="468"/>
      <c r="S54" s="468"/>
      <c r="T54" s="468"/>
      <c r="U54" s="468"/>
      <c r="V54" s="468"/>
      <c r="W54" s="468"/>
      <c r="X54" s="468"/>
      <c r="Y54" s="468"/>
      <c r="Z54" s="468"/>
      <c r="AA54" s="468"/>
      <c r="AB54" s="468"/>
      <c r="AC54" s="468"/>
      <c r="AD54" s="468"/>
      <c r="AE54" s="468"/>
      <c r="AF54" s="468"/>
      <c r="AG54" s="468"/>
      <c r="AH54" s="468"/>
      <c r="AI54" s="468"/>
      <c r="AJ54" s="468"/>
      <c r="AK54" s="272"/>
      <c r="AL54" s="272"/>
      <c r="AM54" s="5"/>
    </row>
    <row r="55" spans="1:46" ht="15" customHeight="1">
      <c r="A55" s="468"/>
      <c r="B55" s="468"/>
      <c r="C55" s="468"/>
      <c r="D55" s="468"/>
      <c r="E55" s="468"/>
      <c r="F55" s="468"/>
      <c r="G55" s="468"/>
      <c r="H55" s="468"/>
      <c r="I55" s="468"/>
      <c r="J55" s="468"/>
      <c r="K55" s="468"/>
      <c r="L55" s="468"/>
      <c r="M55" s="468"/>
      <c r="N55" s="468"/>
      <c r="O55" s="468"/>
      <c r="P55" s="468"/>
      <c r="Q55" s="468"/>
      <c r="R55" s="468"/>
      <c r="S55" s="468"/>
      <c r="T55" s="468"/>
      <c r="U55" s="468"/>
      <c r="V55" s="468"/>
      <c r="W55" s="468"/>
      <c r="X55" s="468"/>
      <c r="Y55" s="468"/>
      <c r="Z55" s="468"/>
      <c r="AA55" s="468"/>
      <c r="AB55" s="468"/>
      <c r="AC55" s="468"/>
      <c r="AD55" s="468"/>
      <c r="AE55" s="468"/>
      <c r="AF55" s="468"/>
      <c r="AG55" s="468"/>
      <c r="AH55" s="468"/>
      <c r="AI55" s="468"/>
      <c r="AJ55" s="468"/>
      <c r="AK55" s="272"/>
      <c r="AL55" s="272"/>
      <c r="AM55" s="5"/>
    </row>
    <row r="56" spans="1:46" ht="15" customHeight="1">
      <c r="A56" s="489" t="s">
        <v>2235</v>
      </c>
      <c r="B56" s="489"/>
      <c r="C56" s="489"/>
      <c r="D56" s="489"/>
      <c r="E56" s="489"/>
      <c r="F56" s="489"/>
      <c r="G56" s="489"/>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89"/>
      <c r="AJ56" s="489"/>
      <c r="AK56" s="261"/>
      <c r="AL56" s="261"/>
      <c r="AM56" s="4"/>
    </row>
    <row r="57" spans="1:46" ht="4.05" customHeight="1">
      <c r="A57" s="194"/>
      <c r="B57" s="194"/>
      <c r="C57" s="194"/>
      <c r="D57" s="194"/>
      <c r="E57" s="194"/>
      <c r="F57" s="194"/>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254"/>
      <c r="AL57" s="254"/>
      <c r="AM57" s="4"/>
    </row>
    <row r="58" spans="1:46" ht="4.05" customHeight="1">
      <c r="A58" s="193"/>
      <c r="B58" s="212"/>
      <c r="C58" s="212"/>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3"/>
      <c r="AM58" s="4"/>
    </row>
    <row r="59" spans="1:46" ht="18" customHeight="1">
      <c r="A59" s="453" t="s">
        <v>23</v>
      </c>
      <c r="B59" s="454"/>
      <c r="C59" s="454"/>
      <c r="D59" s="454"/>
      <c r="E59" s="454"/>
      <c r="F59" s="454"/>
      <c r="G59" s="454"/>
      <c r="H59" s="454"/>
      <c r="I59" s="454"/>
      <c r="J59" s="454"/>
      <c r="K59" s="454"/>
      <c r="L59" s="454"/>
      <c r="M59" s="454"/>
      <c r="N59" s="454"/>
      <c r="O59" s="454"/>
      <c r="P59" s="166"/>
      <c r="Q59" s="166"/>
      <c r="R59" s="166"/>
      <c r="S59" s="166"/>
      <c r="T59" s="166"/>
      <c r="U59" s="166"/>
      <c r="V59" s="166"/>
      <c r="W59" s="166"/>
      <c r="X59" s="166"/>
      <c r="Y59" s="166"/>
      <c r="Z59" s="166"/>
      <c r="AA59" s="166"/>
      <c r="AB59" s="166"/>
      <c r="AC59" s="166"/>
      <c r="AD59" s="166"/>
      <c r="AE59" s="166"/>
      <c r="AF59" s="166"/>
      <c r="AG59" s="166"/>
      <c r="AH59" s="166"/>
      <c r="AI59" s="166"/>
      <c r="AJ59" s="166"/>
      <c r="AK59" s="166"/>
      <c r="AL59" s="167"/>
      <c r="AM59" s="4"/>
      <c r="AS59" s="6" t="s">
        <v>2347</v>
      </c>
    </row>
    <row r="60" spans="1:46" ht="23.1" customHeight="1">
      <c r="A60" s="165"/>
      <c r="B60" s="379" t="s">
        <v>2245</v>
      </c>
      <c r="C60" s="380"/>
      <c r="D60" s="380"/>
      <c r="E60" s="380"/>
      <c r="F60" s="380"/>
      <c r="G60" s="380"/>
      <c r="H60" s="380"/>
      <c r="I60" s="380"/>
      <c r="J60" s="171"/>
      <c r="K60" s="172"/>
      <c r="L60" s="371"/>
      <c r="M60" s="371"/>
      <c r="N60" s="371"/>
      <c r="O60" s="371"/>
      <c r="P60" s="172" t="s">
        <v>18</v>
      </c>
      <c r="Q60" s="371"/>
      <c r="R60" s="371"/>
      <c r="S60" s="371"/>
      <c r="T60" s="172" t="s">
        <v>19</v>
      </c>
      <c r="U60" s="371"/>
      <c r="V60" s="371"/>
      <c r="W60" s="371"/>
      <c r="X60" s="172" t="s">
        <v>20</v>
      </c>
      <c r="Y60" s="163"/>
      <c r="Z60" s="166"/>
      <c r="AA60" s="166"/>
      <c r="AB60" s="166"/>
      <c r="AC60" s="166"/>
      <c r="AD60" s="166"/>
      <c r="AE60" s="166"/>
      <c r="AF60" s="166"/>
      <c r="AG60" s="166"/>
      <c r="AH60" s="166"/>
      <c r="AI60" s="166"/>
      <c r="AJ60" s="166"/>
      <c r="AK60" s="166"/>
      <c r="AL60" s="167"/>
      <c r="AM60" s="4" t="str">
        <f>IF(OR(L60="",Q60="",U60=""),"未入力","")</f>
        <v>未入力</v>
      </c>
      <c r="AS60" s="244"/>
      <c r="AT60" s="247" t="str">
        <f>IF(OR(L60="",Q60="",U60=""),"未入力です。","")</f>
        <v>未入力です。</v>
      </c>
    </row>
    <row r="61" spans="1:46" ht="23.1" customHeight="1">
      <c r="A61" s="165"/>
      <c r="B61" s="396" t="s">
        <v>2246</v>
      </c>
      <c r="C61" s="397"/>
      <c r="D61" s="397"/>
      <c r="E61" s="397"/>
      <c r="F61" s="397"/>
      <c r="G61" s="397"/>
      <c r="H61" s="397"/>
      <c r="I61" s="397"/>
      <c r="J61" s="215"/>
      <c r="K61" s="172"/>
      <c r="L61" s="371"/>
      <c r="M61" s="371"/>
      <c r="N61" s="371"/>
      <c r="O61" s="371"/>
      <c r="P61" s="172" t="s">
        <v>18</v>
      </c>
      <c r="Q61" s="458"/>
      <c r="R61" s="458"/>
      <c r="S61" s="458"/>
      <c r="T61" s="172" t="s">
        <v>19</v>
      </c>
      <c r="U61" s="371"/>
      <c r="V61" s="371"/>
      <c r="W61" s="371"/>
      <c r="X61" s="172" t="s">
        <v>20</v>
      </c>
      <c r="Y61" s="163"/>
      <c r="Z61" s="166"/>
      <c r="AA61" s="166"/>
      <c r="AB61" s="166"/>
      <c r="AC61" s="166"/>
      <c r="AD61" s="166"/>
      <c r="AE61" s="166"/>
      <c r="AF61" s="166"/>
      <c r="AG61" s="166"/>
      <c r="AH61" s="166"/>
      <c r="AI61" s="166"/>
      <c r="AJ61" s="166"/>
      <c r="AK61" s="166"/>
      <c r="AL61" s="167"/>
      <c r="AM61" s="4" t="str">
        <f>IF(OR(L61="",Q61="",U61=""),"未入力","")</f>
        <v>未入力</v>
      </c>
      <c r="AS61" s="279"/>
      <c r="AT61" s="247" t="str">
        <f>IF(OR(L61="",Q61="",U61=""),"未入力です。","")</f>
        <v>未入力です。</v>
      </c>
    </row>
    <row r="62" spans="1:46" ht="4.05" customHeight="1">
      <c r="A62" s="165"/>
      <c r="B62" s="166"/>
      <c r="C62" s="166"/>
      <c r="D62" s="166"/>
      <c r="E62" s="166"/>
      <c r="F62" s="166"/>
      <c r="G62" s="166"/>
      <c r="H62" s="166"/>
      <c r="I62" s="166"/>
      <c r="J62" s="166"/>
      <c r="K62" s="166"/>
      <c r="L62" s="166"/>
      <c r="M62" s="166"/>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7"/>
      <c r="AM62" s="4"/>
      <c r="AS62" s="244"/>
      <c r="AT62" s="247"/>
    </row>
    <row r="63" spans="1:46" ht="4.05" customHeight="1">
      <c r="A63" s="165"/>
      <c r="B63" s="166"/>
      <c r="C63" s="166"/>
      <c r="D63" s="166"/>
      <c r="E63" s="166"/>
      <c r="F63" s="166"/>
      <c r="G63" s="166"/>
      <c r="H63" s="166"/>
      <c r="I63" s="166"/>
      <c r="J63" s="166"/>
      <c r="K63" s="166"/>
      <c r="L63" s="166"/>
      <c r="M63" s="166"/>
      <c r="N63" s="166"/>
      <c r="O63" s="166"/>
      <c r="P63" s="166"/>
      <c r="Q63" s="166"/>
      <c r="R63" s="166"/>
      <c r="S63" s="166"/>
      <c r="T63" s="166"/>
      <c r="U63" s="166"/>
      <c r="V63" s="166"/>
      <c r="W63" s="166"/>
      <c r="X63" s="166"/>
      <c r="Y63" s="166"/>
      <c r="Z63" s="166"/>
      <c r="AA63" s="166"/>
      <c r="AB63" s="166"/>
      <c r="AC63" s="166"/>
      <c r="AD63" s="166"/>
      <c r="AE63" s="166"/>
      <c r="AF63" s="166"/>
      <c r="AG63" s="166"/>
      <c r="AH63" s="166"/>
      <c r="AI63" s="166"/>
      <c r="AJ63" s="166"/>
      <c r="AK63" s="166"/>
      <c r="AL63" s="167"/>
      <c r="AM63" s="4"/>
      <c r="AS63" s="244"/>
      <c r="AT63" s="247"/>
    </row>
    <row r="64" spans="1:46" ht="18" customHeight="1">
      <c r="A64" s="453" t="s">
        <v>24</v>
      </c>
      <c r="B64" s="454"/>
      <c r="C64" s="454"/>
      <c r="D64" s="454"/>
      <c r="E64" s="454"/>
      <c r="F64" s="454"/>
      <c r="G64" s="166"/>
      <c r="H64" s="166"/>
      <c r="I64" s="166"/>
      <c r="J64" s="166"/>
      <c r="K64" s="166"/>
      <c r="L64" s="166"/>
      <c r="M64" s="166"/>
      <c r="N64" s="166"/>
      <c r="O64" s="166"/>
      <c r="P64" s="166"/>
      <c r="Q64" s="166"/>
      <c r="R64" s="166"/>
      <c r="S64" s="166"/>
      <c r="T64" s="166"/>
      <c r="U64" s="166"/>
      <c r="V64" s="166"/>
      <c r="W64" s="166"/>
      <c r="X64" s="166"/>
      <c r="Y64" s="166"/>
      <c r="Z64" s="166"/>
      <c r="AA64" s="166"/>
      <c r="AB64" s="166"/>
      <c r="AC64" s="166"/>
      <c r="AD64" s="166"/>
      <c r="AE64" s="166"/>
      <c r="AF64" s="166"/>
      <c r="AG64" s="166"/>
      <c r="AH64" s="166"/>
      <c r="AI64" s="166"/>
      <c r="AJ64" s="166"/>
      <c r="AK64" s="166"/>
      <c r="AL64" s="167"/>
      <c r="AS64" s="244"/>
      <c r="AT64" s="247"/>
    </row>
    <row r="65" spans="1:68" ht="17.55" customHeight="1">
      <c r="A65" s="165"/>
      <c r="B65" s="451" t="s">
        <v>2247</v>
      </c>
      <c r="C65" s="452"/>
      <c r="D65" s="452"/>
      <c r="E65" s="452"/>
      <c r="F65" s="452"/>
      <c r="G65" s="452"/>
      <c r="H65" s="452"/>
      <c r="I65" s="469"/>
      <c r="J65" s="170"/>
      <c r="K65" s="196" t="s">
        <v>25</v>
      </c>
      <c r="L65" s="280"/>
      <c r="M65" s="196"/>
      <c r="N65" s="196"/>
      <c r="O65" s="3"/>
      <c r="P65" s="3"/>
      <c r="Q65" s="3"/>
      <c r="R65" s="280"/>
      <c r="S65" s="196" t="s">
        <v>26</v>
      </c>
      <c r="T65" s="280"/>
      <c r="U65" s="196"/>
      <c r="V65" s="196"/>
      <c r="W65" s="196"/>
      <c r="X65" s="196"/>
      <c r="Y65" s="3"/>
      <c r="Z65" s="280"/>
      <c r="AA65" s="196"/>
      <c r="AB65" s="196"/>
      <c r="AC65" s="196" t="s">
        <v>27</v>
      </c>
      <c r="AD65" s="280"/>
      <c r="AE65" s="196"/>
      <c r="AF65" s="3"/>
      <c r="AG65" s="3"/>
      <c r="AH65" s="3"/>
      <c r="AI65" s="3"/>
      <c r="AJ65" s="164"/>
      <c r="AK65" s="166"/>
      <c r="AL65" s="167"/>
      <c r="AM65" s="4" t="str">
        <f>IF(COUNTIF(AN65:AP66,TRUE)&gt;1,"複数選択",IF(COUNTIF(AN65:AP66,TRUE)=0,"未入力",""))</f>
        <v>未入力</v>
      </c>
      <c r="AN65" s="8" t="b">
        <v>0</v>
      </c>
      <c r="AO65" s="8" t="b">
        <v>0</v>
      </c>
      <c r="AP65" s="8" t="b">
        <v>0</v>
      </c>
      <c r="AS65" s="244">
        <f>COUNTIF(AN65:AP66, TRUE)</f>
        <v>0</v>
      </c>
      <c r="AT65" s="247" t="str">
        <f>IFERROR(IF(AS65&gt;=2,"選択は1つまでです。",IF(COUNTIF(AN65:AP66,TRUE)=0,"未入力です。","")),"")</f>
        <v>未入力です。</v>
      </c>
    </row>
    <row r="66" spans="1:68" ht="17.55" customHeight="1">
      <c r="A66" s="165"/>
      <c r="B66" s="455"/>
      <c r="C66" s="456"/>
      <c r="D66" s="456"/>
      <c r="E66" s="456"/>
      <c r="F66" s="456"/>
      <c r="G66" s="456"/>
      <c r="H66" s="456"/>
      <c r="I66" s="470"/>
      <c r="J66" s="168"/>
      <c r="K66" s="197" t="s">
        <v>28</v>
      </c>
      <c r="L66" s="281"/>
      <c r="M66" s="197"/>
      <c r="N66" s="197"/>
      <c r="O66" s="197"/>
      <c r="P66" s="197"/>
      <c r="Q66" s="7"/>
      <c r="R66" s="281"/>
      <c r="S66" s="197" t="s">
        <v>29</v>
      </c>
      <c r="T66" s="281"/>
      <c r="U66" s="220"/>
      <c r="V66" s="220"/>
      <c r="W66" s="220"/>
      <c r="X66" s="220"/>
      <c r="Y66" s="7"/>
      <c r="Z66" s="281"/>
      <c r="AA66" s="197"/>
      <c r="AB66" s="197"/>
      <c r="AC66" s="197" t="s">
        <v>88</v>
      </c>
      <c r="AD66" s="281"/>
      <c r="AE66" s="197"/>
      <c r="AF66" s="7"/>
      <c r="AG66" s="7"/>
      <c r="AH66" s="7"/>
      <c r="AI66" s="7"/>
      <c r="AJ66" s="169"/>
      <c r="AK66" s="166"/>
      <c r="AL66" s="167"/>
      <c r="AM66" s="4"/>
      <c r="AN66" s="8" t="b">
        <v>0</v>
      </c>
      <c r="AO66" s="8" t="b">
        <v>0</v>
      </c>
      <c r="AP66" s="8" t="b">
        <v>0</v>
      </c>
      <c r="AS66" s="244"/>
      <c r="AT66" s="247"/>
    </row>
    <row r="67" spans="1:68" ht="17.55" customHeight="1">
      <c r="A67" s="165"/>
      <c r="B67" s="471" t="s">
        <v>2288</v>
      </c>
      <c r="C67" s="472"/>
      <c r="D67" s="472"/>
      <c r="E67" s="472"/>
      <c r="F67" s="472"/>
      <c r="G67" s="472"/>
      <c r="H67" s="472"/>
      <c r="I67" s="473"/>
      <c r="J67" s="195"/>
      <c r="K67" s="196" t="s">
        <v>30</v>
      </c>
      <c r="L67" s="280"/>
      <c r="M67" s="195"/>
      <c r="N67" s="196"/>
      <c r="O67" s="196"/>
      <c r="P67" s="196"/>
      <c r="Q67" s="196"/>
      <c r="R67" s="196"/>
      <c r="T67" s="196"/>
      <c r="U67" s="196"/>
      <c r="V67" s="196" t="s">
        <v>31</v>
      </c>
      <c r="X67" s="280"/>
      <c r="Y67" s="196"/>
      <c r="Z67" s="196"/>
      <c r="AA67" s="196"/>
      <c r="AB67" s="196"/>
      <c r="AC67" s="196"/>
      <c r="AD67" s="196"/>
      <c r="AE67" s="196"/>
      <c r="AF67" s="196"/>
      <c r="AG67" s="196"/>
      <c r="AH67" s="196"/>
      <c r="AI67" s="196"/>
      <c r="AJ67" s="164"/>
      <c r="AK67" s="166"/>
      <c r="AL67" s="167"/>
      <c r="AM67" s="4" t="str">
        <f>IF(AN66=FALSE,"",IF(COUNTIF(AN67:AP68,TRUE)&gt;1,"複数選択",IF(COUNTIF(AN67:AP68,TRUE)=0,"未入力","")))</f>
        <v/>
      </c>
      <c r="AN67" s="8" t="b">
        <v>0</v>
      </c>
      <c r="AO67" s="8" t="b">
        <v>0</v>
      </c>
      <c r="AP67" s="8"/>
      <c r="AS67" s="244">
        <f>COUNTIF(AN67:AP68, TRUE)</f>
        <v>0</v>
      </c>
      <c r="AT67" s="247" t="str">
        <f>IF(AND(COUNTIF(AN67:AP68,TRUE)&gt;0,AN66&lt;&gt;TRUE),"（４）を選んだ場合に回答してください。",IF(AND(COUNTIF(AN67:AP68,TRUE)=0,AN66=TRUE),"（４）を選んだ場合は回答が必要です。",""))</f>
        <v/>
      </c>
      <c r="AY67" s="186"/>
      <c r="AZ67" s="186"/>
      <c r="BA67" s="166"/>
      <c r="BB67" s="166"/>
      <c r="BC67" s="186"/>
      <c r="BD67" s="186"/>
      <c r="BE67" s="186"/>
      <c r="BF67" s="186"/>
      <c r="BG67" s="186"/>
      <c r="BH67" s="186"/>
      <c r="BI67" s="186"/>
      <c r="BJ67" s="186"/>
      <c r="BK67" s="166"/>
      <c r="BL67" s="166"/>
      <c r="BM67" s="166"/>
      <c r="BN67" s="166"/>
      <c r="BO67" s="166"/>
      <c r="BP67" s="166"/>
    </row>
    <row r="68" spans="1:68" ht="17.55" customHeight="1">
      <c r="A68" s="165"/>
      <c r="B68" s="474"/>
      <c r="C68" s="475"/>
      <c r="D68" s="475"/>
      <c r="E68" s="475"/>
      <c r="F68" s="475"/>
      <c r="G68" s="475"/>
      <c r="H68" s="475"/>
      <c r="I68" s="476"/>
      <c r="J68" s="223"/>
      <c r="K68" s="197" t="s">
        <v>32</v>
      </c>
      <c r="L68" s="281"/>
      <c r="M68" s="223"/>
      <c r="N68" s="197"/>
      <c r="O68" s="281"/>
      <c r="P68" s="197"/>
      <c r="Q68" s="197"/>
      <c r="R68" s="197"/>
      <c r="S68" s="197"/>
      <c r="T68" s="197"/>
      <c r="U68" s="197"/>
      <c r="V68" s="197" t="s">
        <v>33</v>
      </c>
      <c r="W68" s="197"/>
      <c r="X68" s="197"/>
      <c r="Y68" s="197"/>
      <c r="Z68" s="197"/>
      <c r="AA68" s="197"/>
      <c r="AB68" s="197"/>
      <c r="AC68" s="197"/>
      <c r="AD68" s="197"/>
      <c r="AE68" s="197"/>
      <c r="AF68" s="197" t="s">
        <v>34</v>
      </c>
      <c r="AG68" s="281"/>
      <c r="AH68" s="7"/>
      <c r="AI68" s="7"/>
      <c r="AJ68" s="169"/>
      <c r="AK68" s="166"/>
      <c r="AL68" s="167"/>
      <c r="AM68" s="4"/>
      <c r="AN68" s="8" t="b">
        <v>0</v>
      </c>
      <c r="AO68" s="8" t="b">
        <v>0</v>
      </c>
      <c r="AP68" s="8" t="b">
        <v>0</v>
      </c>
      <c r="AS68" s="244"/>
      <c r="AT68" s="247" t="str">
        <f>IFERROR(IF(AS67&gt;=2,"選択は1つまでです。",""),"")</f>
        <v/>
      </c>
      <c r="AY68" s="186"/>
      <c r="AZ68" s="186"/>
      <c r="BA68" s="186"/>
      <c r="BB68" s="186"/>
      <c r="BC68" s="186"/>
      <c r="BD68" s="186"/>
      <c r="BE68" s="186"/>
      <c r="BF68" s="186"/>
      <c r="BG68" s="166"/>
      <c r="BH68" s="166"/>
      <c r="BI68" s="186"/>
      <c r="BJ68" s="186"/>
      <c r="BK68" s="186"/>
      <c r="BL68" s="186"/>
      <c r="BM68" s="186"/>
      <c r="BN68" s="186"/>
      <c r="BO68" s="186"/>
      <c r="BP68" s="186"/>
    </row>
    <row r="69" spans="1:68" ht="2.25" customHeight="1">
      <c r="A69" s="165"/>
      <c r="B69" s="166"/>
      <c r="C69" s="166"/>
      <c r="D69" s="166"/>
      <c r="E69" s="166"/>
      <c r="F69" s="166"/>
      <c r="G69" s="166"/>
      <c r="H69" s="166"/>
      <c r="I69" s="166"/>
      <c r="J69" s="166"/>
      <c r="K69" s="166"/>
      <c r="L69" s="166"/>
      <c r="M69" s="166"/>
      <c r="N69" s="166"/>
      <c r="O69" s="166"/>
      <c r="P69" s="166"/>
      <c r="Q69" s="166"/>
      <c r="R69" s="166"/>
      <c r="S69" s="166"/>
      <c r="T69" s="166"/>
      <c r="U69" s="166"/>
      <c r="V69" s="166"/>
      <c r="W69" s="166"/>
      <c r="X69" s="166"/>
      <c r="Y69" s="166"/>
      <c r="Z69" s="166"/>
      <c r="AA69" s="166"/>
      <c r="AB69" s="166"/>
      <c r="AC69" s="166"/>
      <c r="AD69" s="166"/>
      <c r="AE69" s="166"/>
      <c r="AF69" s="166"/>
      <c r="AG69" s="166"/>
      <c r="AH69" s="166"/>
      <c r="AI69" s="166"/>
      <c r="AJ69" s="166"/>
      <c r="AK69" s="166"/>
      <c r="AL69" s="167"/>
      <c r="AN69" s="8"/>
      <c r="AO69" s="8"/>
      <c r="AS69" s="244"/>
      <c r="AT69" s="247"/>
    </row>
    <row r="70" spans="1:68" ht="1.5" customHeight="1">
      <c r="A70" s="165"/>
      <c r="B70" s="166"/>
      <c r="C70" s="166"/>
      <c r="D70" s="166"/>
      <c r="E70" s="166"/>
      <c r="F70" s="166"/>
      <c r="G70" s="166"/>
      <c r="H70" s="166"/>
      <c r="I70" s="166"/>
      <c r="J70" s="166"/>
      <c r="K70" s="166"/>
      <c r="L70" s="166"/>
      <c r="M70" s="166"/>
      <c r="N70" s="166"/>
      <c r="O70" s="166"/>
      <c r="P70" s="166"/>
      <c r="Q70" s="166"/>
      <c r="R70" s="166"/>
      <c r="S70" s="166"/>
      <c r="T70" s="166"/>
      <c r="U70" s="166"/>
      <c r="V70" s="166"/>
      <c r="W70" s="166"/>
      <c r="X70" s="166"/>
      <c r="Y70" s="166"/>
      <c r="Z70" s="166"/>
      <c r="AA70" s="166"/>
      <c r="AB70" s="166"/>
      <c r="AC70" s="166"/>
      <c r="AD70" s="166"/>
      <c r="AE70" s="166"/>
      <c r="AF70" s="166"/>
      <c r="AG70" s="166"/>
      <c r="AH70" s="166"/>
      <c r="AI70" s="166"/>
      <c r="AJ70" s="166"/>
      <c r="AK70" s="166"/>
      <c r="AL70" s="167"/>
      <c r="AM70" s="4"/>
      <c r="AN70" s="8"/>
      <c r="AS70" s="244"/>
      <c r="AT70" s="247"/>
    </row>
    <row r="71" spans="1:68" ht="18" customHeight="1">
      <c r="A71" s="191" t="s">
        <v>35</v>
      </c>
      <c r="B71" s="186"/>
      <c r="C71" s="186"/>
      <c r="D71" s="186"/>
      <c r="E71" s="186"/>
      <c r="F71" s="186"/>
      <c r="G71" s="186"/>
      <c r="H71" s="166"/>
      <c r="I71" s="464"/>
      <c r="J71" s="464"/>
      <c r="K71" s="464"/>
      <c r="L71" s="464"/>
      <c r="M71" s="464"/>
      <c r="N71" s="464"/>
      <c r="O71" s="166"/>
      <c r="P71" s="166"/>
      <c r="Q71" s="166"/>
      <c r="R71" s="464"/>
      <c r="S71" s="464"/>
      <c r="T71" s="464"/>
      <c r="U71" s="464"/>
      <c r="V71" s="464"/>
      <c r="W71" s="464"/>
      <c r="X71" s="166"/>
      <c r="Y71" s="166"/>
      <c r="Z71" s="166"/>
      <c r="AA71" s="166"/>
      <c r="AB71" s="166"/>
      <c r="AC71" s="166"/>
      <c r="AD71" s="166"/>
      <c r="AE71" s="166"/>
      <c r="AF71" s="166"/>
      <c r="AG71" s="166"/>
      <c r="AH71" s="166"/>
      <c r="AI71" s="166"/>
      <c r="AJ71" s="166"/>
      <c r="AK71" s="166"/>
      <c r="AL71" s="167"/>
      <c r="AM71" s="4"/>
      <c r="AN71" s="8"/>
      <c r="AO71" s="8"/>
      <c r="AS71" s="244"/>
      <c r="AT71" s="247"/>
    </row>
    <row r="72" spans="1:68" ht="39" customHeight="1">
      <c r="A72" s="165"/>
      <c r="B72" s="379" t="s">
        <v>2248</v>
      </c>
      <c r="C72" s="380"/>
      <c r="D72" s="380"/>
      <c r="E72" s="380"/>
      <c r="F72" s="380"/>
      <c r="G72" s="380"/>
      <c r="H72" s="380"/>
      <c r="I72" s="381"/>
      <c r="J72" s="457"/>
      <c r="K72" s="458"/>
      <c r="L72" s="458"/>
      <c r="M72" s="458"/>
      <c r="N72" s="458"/>
      <c r="O72" s="458"/>
      <c r="P72" s="458"/>
      <c r="Q72" s="458"/>
      <c r="R72" s="458"/>
      <c r="S72" s="458"/>
      <c r="T72" s="458"/>
      <c r="U72" s="460"/>
      <c r="V72" s="460"/>
      <c r="W72" s="460"/>
      <c r="X72" s="460"/>
      <c r="Y72" s="460"/>
      <c r="Z72" s="460"/>
      <c r="AA72" s="460"/>
      <c r="AB72" s="460"/>
      <c r="AC72" s="460"/>
      <c r="AD72" s="460"/>
      <c r="AE72" s="460"/>
      <c r="AF72" s="460"/>
      <c r="AG72" s="460"/>
      <c r="AH72" s="460"/>
      <c r="AI72" s="460"/>
      <c r="AJ72" s="461"/>
      <c r="AK72" s="166"/>
      <c r="AL72" s="167"/>
      <c r="AM72" s="4" t="str">
        <f>IF(OR(J72="",O72="",U72=""),"未入力（地番まで）","")</f>
        <v>未入力（地番まで）</v>
      </c>
      <c r="AS72" s="244"/>
      <c r="AT72" s="247" t="str">
        <f>IF(OR(J72="",O72="",U72=""),"未入力があります（都道府県名から地番までご記入ください）。","")</f>
        <v>未入力があります（都道府県名から地番までご記入ください）。</v>
      </c>
    </row>
    <row r="73" spans="1:68" ht="17.55" customHeight="1">
      <c r="A73" s="165"/>
      <c r="B73" s="451" t="s">
        <v>2249</v>
      </c>
      <c r="C73" s="452"/>
      <c r="D73" s="452"/>
      <c r="E73" s="452"/>
      <c r="F73" s="452"/>
      <c r="G73" s="452"/>
      <c r="H73" s="452"/>
      <c r="I73" s="452"/>
      <c r="J73" s="282"/>
      <c r="K73" s="267" t="s">
        <v>36</v>
      </c>
      <c r="L73" s="267"/>
      <c r="M73" s="267"/>
      <c r="N73" s="267"/>
      <c r="O73" s="267"/>
      <c r="P73" s="267"/>
      <c r="Q73" s="3"/>
      <c r="R73" s="3"/>
      <c r="T73" s="267"/>
      <c r="U73" s="267"/>
      <c r="V73" s="267"/>
      <c r="W73" s="267"/>
      <c r="X73" s="267"/>
      <c r="Y73" s="267"/>
      <c r="Z73" s="267"/>
      <c r="AA73" s="267" t="s">
        <v>37</v>
      </c>
      <c r="AB73" s="3"/>
      <c r="AC73" s="3"/>
      <c r="AD73" s="3"/>
      <c r="AE73" s="3"/>
      <c r="AF73" s="3"/>
      <c r="AG73" s="280"/>
      <c r="AH73" s="3"/>
      <c r="AI73" s="3"/>
      <c r="AJ73" s="164"/>
      <c r="AK73" s="166"/>
      <c r="AL73" s="167"/>
      <c r="AM73" s="4" t="str">
        <f>IF(COUNTIF(AN73:AP75,TRUE)&gt;1,"複数選択",IF(COUNTIF(AN73:AP75,TRUE)=0,"未入力",""))</f>
        <v>未入力</v>
      </c>
      <c r="AN73" s="8" t="b">
        <v>0</v>
      </c>
      <c r="AO73" s="8" t="b">
        <v>0</v>
      </c>
      <c r="AS73" s="244">
        <f>COUNTIF(AN73:AO75, TRUE)</f>
        <v>0</v>
      </c>
      <c r="AT73" s="247" t="str">
        <f>IFERROR(IF(AS73&gt;=2,"選択は1つまでです。",IF(COUNTIF(AN73:AO75,TRUE)&gt;1,"複数選択",IF(COUNTIF(AN73:AO75,TRUE)=0,"未入力です。",""))),"")</f>
        <v>未入力です。</v>
      </c>
    </row>
    <row r="74" spans="1:68" ht="17.55" customHeight="1">
      <c r="A74" s="165"/>
      <c r="B74" s="453"/>
      <c r="C74" s="454"/>
      <c r="D74" s="454"/>
      <c r="E74" s="454"/>
      <c r="F74" s="454"/>
      <c r="G74" s="454"/>
      <c r="H74" s="454"/>
      <c r="I74" s="454"/>
      <c r="J74" s="283"/>
      <c r="K74" s="186" t="s">
        <v>38</v>
      </c>
      <c r="L74" s="186"/>
      <c r="M74" s="186"/>
      <c r="N74" s="284"/>
      <c r="O74" s="186"/>
      <c r="P74" s="186"/>
      <c r="Q74" s="186"/>
      <c r="R74" s="186"/>
      <c r="S74" s="186"/>
      <c r="T74" s="186"/>
      <c r="U74" s="186"/>
      <c r="V74" s="186"/>
      <c r="W74" s="166"/>
      <c r="X74" s="166"/>
      <c r="AA74" s="253" t="s">
        <v>39</v>
      </c>
      <c r="AB74" s="253"/>
      <c r="AC74" s="253"/>
      <c r="AD74" s="253"/>
      <c r="AE74" s="253"/>
      <c r="AF74" s="253"/>
      <c r="AG74" s="284"/>
      <c r="AH74" s="166"/>
      <c r="AI74" s="166"/>
      <c r="AJ74" s="167"/>
      <c r="AK74" s="166"/>
      <c r="AL74" s="167"/>
      <c r="AM74" s="4"/>
      <c r="AN74" s="8" t="b">
        <v>0</v>
      </c>
      <c r="AO74" s="8" t="b">
        <v>0</v>
      </c>
      <c r="AS74" s="244"/>
      <c r="AT74" s="247"/>
    </row>
    <row r="75" spans="1:68" ht="17.55" customHeight="1">
      <c r="A75" s="165"/>
      <c r="B75" s="455"/>
      <c r="C75" s="456"/>
      <c r="D75" s="456"/>
      <c r="E75" s="456"/>
      <c r="F75" s="456"/>
      <c r="G75" s="456"/>
      <c r="H75" s="456"/>
      <c r="I75" s="456"/>
      <c r="J75" s="285"/>
      <c r="K75" s="269" t="s">
        <v>40</v>
      </c>
      <c r="L75" s="269"/>
      <c r="M75" s="269"/>
      <c r="N75" s="269"/>
      <c r="O75" s="269"/>
      <c r="P75" s="269"/>
      <c r="Q75" s="269"/>
      <c r="R75" s="269"/>
      <c r="S75" s="269"/>
      <c r="T75" s="269"/>
      <c r="U75" s="269"/>
      <c r="V75" s="269"/>
      <c r="W75" s="269"/>
      <c r="X75" s="269"/>
      <c r="Y75" s="269"/>
      <c r="Z75" s="269"/>
      <c r="AA75" s="269"/>
      <c r="AB75" s="269"/>
      <c r="AC75" s="269"/>
      <c r="AD75" s="7"/>
      <c r="AE75" s="7"/>
      <c r="AF75" s="7"/>
      <c r="AG75" s="281"/>
      <c r="AH75" s="7"/>
      <c r="AI75" s="7"/>
      <c r="AJ75" s="169"/>
      <c r="AK75" s="166"/>
      <c r="AL75" s="167"/>
      <c r="AM75" s="4"/>
      <c r="AN75" s="8" t="b">
        <v>0</v>
      </c>
      <c r="AO75" s="8"/>
      <c r="AS75" s="244"/>
      <c r="AT75" s="247"/>
    </row>
    <row r="76" spans="1:68" ht="4.05" customHeight="1">
      <c r="A76" s="165"/>
      <c r="B76" s="166"/>
      <c r="C76" s="166"/>
      <c r="D76" s="166"/>
      <c r="E76" s="166"/>
      <c r="F76" s="166"/>
      <c r="G76" s="166"/>
      <c r="H76" s="166"/>
      <c r="I76" s="166"/>
      <c r="J76" s="166"/>
      <c r="K76" s="166"/>
      <c r="L76" s="166"/>
      <c r="M76" s="166"/>
      <c r="N76" s="166"/>
      <c r="O76" s="166"/>
      <c r="P76" s="166"/>
      <c r="Q76" s="166"/>
      <c r="R76" s="166"/>
      <c r="S76" s="166"/>
      <c r="T76" s="166"/>
      <c r="U76" s="166"/>
      <c r="V76" s="166"/>
      <c r="W76" s="166"/>
      <c r="X76" s="166"/>
      <c r="Y76" s="166"/>
      <c r="Z76" s="166"/>
      <c r="AA76" s="166"/>
      <c r="AB76" s="166"/>
      <c r="AC76" s="166"/>
      <c r="AD76" s="166"/>
      <c r="AE76" s="166"/>
      <c r="AF76" s="166"/>
      <c r="AG76" s="166"/>
      <c r="AH76" s="166"/>
      <c r="AI76" s="166"/>
      <c r="AJ76" s="166"/>
      <c r="AK76" s="166"/>
      <c r="AL76" s="167"/>
      <c r="AS76" s="244"/>
      <c r="AT76" s="247"/>
    </row>
    <row r="77" spans="1:68" ht="4.05" customHeight="1">
      <c r="A77" s="165"/>
      <c r="B77" s="166"/>
      <c r="C77" s="166"/>
      <c r="D77" s="166"/>
      <c r="E77" s="166"/>
      <c r="F77" s="166"/>
      <c r="G77" s="166"/>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7"/>
      <c r="AS77" s="244"/>
      <c r="AT77" s="247"/>
    </row>
    <row r="78" spans="1:68" ht="17.55" customHeight="1">
      <c r="A78" s="191" t="s">
        <v>41</v>
      </c>
      <c r="B78" s="186"/>
      <c r="C78" s="186"/>
      <c r="D78" s="186"/>
      <c r="E78" s="186"/>
      <c r="F78" s="186"/>
      <c r="G78" s="166"/>
      <c r="H78" s="166"/>
      <c r="I78" s="286"/>
      <c r="J78" s="171"/>
      <c r="K78" s="251" t="s">
        <v>42</v>
      </c>
      <c r="L78" s="251"/>
      <c r="M78" s="251"/>
      <c r="N78" s="251"/>
      <c r="O78" s="172"/>
      <c r="P78" s="251" t="s">
        <v>43</v>
      </c>
      <c r="Q78" s="251"/>
      <c r="R78" s="251"/>
      <c r="S78" s="251"/>
      <c r="T78" s="172"/>
      <c r="U78" s="251" t="s">
        <v>44</v>
      </c>
      <c r="V78" s="251"/>
      <c r="W78" s="251"/>
      <c r="X78" s="251"/>
      <c r="Y78" s="172"/>
      <c r="Z78" s="251" t="s">
        <v>45</v>
      </c>
      <c r="AA78" s="251"/>
      <c r="AB78" s="251"/>
      <c r="AC78" s="251"/>
      <c r="AD78" s="163"/>
      <c r="AE78" s="166"/>
      <c r="AF78" s="166"/>
      <c r="AG78" s="284"/>
      <c r="AH78" s="284"/>
      <c r="AI78" s="284"/>
      <c r="AJ78" s="284"/>
      <c r="AK78" s="284"/>
      <c r="AL78" s="286"/>
      <c r="AM78" s="4" t="str">
        <f>IF(COUNTIF(AN78:AQ78,TRUE)&gt;1,"複数選択",IF(COUNTIF(AN78:AQ78,TRUE)=0,"未入力",""))</f>
        <v>未入力</v>
      </c>
      <c r="AN78" s="6" t="b">
        <v>0</v>
      </c>
      <c r="AO78" s="6" t="b">
        <v>0</v>
      </c>
      <c r="AP78" s="6" t="b">
        <v>0</v>
      </c>
      <c r="AQ78" s="6" t="b">
        <v>0</v>
      </c>
      <c r="AS78" s="244">
        <f>COUNTIF(AN78:AQ78, TRUE)</f>
        <v>0</v>
      </c>
      <c r="AT78" s="247" t="str">
        <f>IF(AS78&gt;=2, "選択は1つまでです。",IF(COUNTIF(AN78:AQ78,TRUE)=0,"未入力です。",""))</f>
        <v>未入力です。</v>
      </c>
    </row>
    <row r="79" spans="1:68" ht="4.05" customHeight="1">
      <c r="A79" s="165"/>
      <c r="B79" s="166"/>
      <c r="C79" s="166"/>
      <c r="D79" s="166"/>
      <c r="E79" s="166"/>
      <c r="F79" s="166"/>
      <c r="G79" s="166"/>
      <c r="H79" s="166"/>
      <c r="I79" s="166"/>
      <c r="J79" s="166"/>
      <c r="K79" s="166"/>
      <c r="L79" s="166"/>
      <c r="M79" s="166"/>
      <c r="N79" s="166"/>
      <c r="O79" s="166"/>
      <c r="P79" s="166"/>
      <c r="Q79" s="166"/>
      <c r="R79" s="166"/>
      <c r="S79" s="166"/>
      <c r="T79" s="166"/>
      <c r="U79" s="166"/>
      <c r="V79" s="166"/>
      <c r="W79" s="166"/>
      <c r="X79" s="166"/>
      <c r="Y79" s="166"/>
      <c r="Z79" s="166"/>
      <c r="AA79" s="166"/>
      <c r="AB79" s="166"/>
      <c r="AC79" s="166"/>
      <c r="AD79" s="166"/>
      <c r="AE79" s="166"/>
      <c r="AF79" s="166"/>
      <c r="AG79" s="166"/>
      <c r="AH79" s="166"/>
      <c r="AI79" s="166"/>
      <c r="AJ79" s="166"/>
      <c r="AK79" s="166"/>
      <c r="AL79" s="167"/>
      <c r="AM79" s="4"/>
      <c r="AS79" s="244"/>
      <c r="AT79" s="247"/>
    </row>
    <row r="80" spans="1:68" ht="3.6" customHeight="1">
      <c r="A80" s="178"/>
      <c r="B80" s="162"/>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79"/>
      <c r="AM80" s="4"/>
      <c r="AS80" s="244"/>
      <c r="AT80" s="247"/>
    </row>
    <row r="81" spans="1:46" ht="23.1" customHeight="1">
      <c r="A81" s="453" t="s">
        <v>2252</v>
      </c>
      <c r="B81" s="454"/>
      <c r="C81" s="454"/>
      <c r="D81" s="454"/>
      <c r="E81" s="454"/>
      <c r="F81" s="454"/>
      <c r="G81" s="454"/>
      <c r="H81" s="454"/>
      <c r="I81" s="459"/>
      <c r="J81" s="391"/>
      <c r="K81" s="366"/>
      <c r="L81" s="366"/>
      <c r="M81" s="366"/>
      <c r="N81" s="366"/>
      <c r="O81" s="366"/>
      <c r="P81" s="366"/>
      <c r="Q81" s="366"/>
      <c r="R81" s="392"/>
      <c r="S81" s="162" t="s">
        <v>2312</v>
      </c>
      <c r="T81" s="162"/>
      <c r="U81" s="162"/>
      <c r="V81" s="162"/>
      <c r="W81" s="162"/>
      <c r="X81" s="162"/>
      <c r="Y81" s="162"/>
      <c r="Z81" s="162"/>
      <c r="AA81" s="162"/>
      <c r="AB81" s="162"/>
      <c r="AC81" s="162"/>
      <c r="AD81" s="162"/>
      <c r="AE81" s="162"/>
      <c r="AF81" s="162"/>
      <c r="AG81" s="162"/>
      <c r="AH81" s="162"/>
      <c r="AI81" s="162"/>
      <c r="AJ81" s="162"/>
      <c r="AK81" s="162"/>
      <c r="AL81" s="179"/>
      <c r="AM81" s="6" t="str">
        <f>IF(COUNTA(J81)=0,"未入力","")</f>
        <v>未入力</v>
      </c>
      <c r="AN81" s="8"/>
      <c r="AO81" s="8"/>
      <c r="AP81" s="8"/>
      <c r="AQ81" s="8"/>
      <c r="AR81" s="8"/>
      <c r="AS81" s="244"/>
      <c r="AT81" s="247" t="str">
        <f>IF(COUNTA(J81)=0,"未入力です。","")</f>
        <v>未入力です。</v>
      </c>
    </row>
    <row r="82" spans="1:46" ht="5.0999999999999996" customHeight="1">
      <c r="A82" s="178"/>
      <c r="B82" s="162"/>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179"/>
      <c r="AM82" s="4"/>
      <c r="AS82" s="244"/>
      <c r="AT82" s="247"/>
    </row>
    <row r="83" spans="1:46" ht="18" customHeight="1">
      <c r="A83" s="484" t="s">
        <v>2282</v>
      </c>
      <c r="B83" s="485"/>
      <c r="C83" s="485"/>
      <c r="D83" s="485"/>
      <c r="E83" s="485"/>
      <c r="F83" s="485"/>
      <c r="G83" s="485"/>
      <c r="H83" s="485"/>
      <c r="I83" s="485"/>
      <c r="J83" s="485"/>
      <c r="K83" s="485"/>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79"/>
      <c r="AM83" s="4"/>
      <c r="AS83" s="244"/>
      <c r="AT83" s="247"/>
    </row>
    <row r="84" spans="1:46" ht="23.1" customHeight="1">
      <c r="A84" s="178"/>
      <c r="B84" s="486" t="s">
        <v>2250</v>
      </c>
      <c r="C84" s="487"/>
      <c r="D84" s="487"/>
      <c r="E84" s="487"/>
      <c r="F84" s="487"/>
      <c r="G84" s="487"/>
      <c r="H84" s="487"/>
      <c r="I84" s="487"/>
      <c r="J84" s="431"/>
      <c r="K84" s="432"/>
      <c r="L84" s="432"/>
      <c r="M84" s="432"/>
      <c r="N84" s="432"/>
      <c r="O84" s="432"/>
      <c r="P84" s="432"/>
      <c r="Q84" s="432"/>
      <c r="R84" s="433"/>
      <c r="S84" s="434"/>
      <c r="T84" s="432"/>
      <c r="U84" s="432"/>
      <c r="V84" s="432"/>
      <c r="W84" s="432"/>
      <c r="X84" s="432"/>
      <c r="Y84" s="432"/>
      <c r="Z84" s="432"/>
      <c r="AA84" s="433"/>
      <c r="AB84" s="434"/>
      <c r="AC84" s="432"/>
      <c r="AD84" s="432"/>
      <c r="AE84" s="432"/>
      <c r="AF84" s="432"/>
      <c r="AG84" s="432"/>
      <c r="AH84" s="432"/>
      <c r="AI84" s="432"/>
      <c r="AJ84" s="435"/>
      <c r="AK84" s="216"/>
      <c r="AL84" s="208"/>
      <c r="AM84" s="4" t="str">
        <f>IF(COUNTA(J84,S84,AB84)=0,"未入力","")</f>
        <v>未入力</v>
      </c>
      <c r="AN84" s="6" t="str">
        <f>IF(T84&lt;&gt;"","1"&amp;TEXT(T84,"00"),
IF(T85&lt;&gt;"","2"&amp;TEXT(T85,"00"),
IF(T86&lt;&gt;"","3"&amp;TEXT(T86,"00"),"")))</f>
        <v/>
      </c>
      <c r="AS84" s="244"/>
      <c r="AT84" s="247" t="str">
        <f>IF(COUNTA(J84,S84,AB84)=0,"未入力です。","")</f>
        <v>未入力です。</v>
      </c>
    </row>
    <row r="85" spans="1:46" ht="39" customHeight="1">
      <c r="A85" s="178"/>
      <c r="B85" s="391" t="s">
        <v>2251</v>
      </c>
      <c r="C85" s="366"/>
      <c r="D85" s="366"/>
      <c r="E85" s="366"/>
      <c r="F85" s="366"/>
      <c r="G85" s="366"/>
      <c r="H85" s="366"/>
      <c r="I85" s="366"/>
      <c r="J85" s="431"/>
      <c r="K85" s="432"/>
      <c r="L85" s="432"/>
      <c r="M85" s="432"/>
      <c r="N85" s="432"/>
      <c r="O85" s="432"/>
      <c r="P85" s="432"/>
      <c r="Q85" s="432"/>
      <c r="R85" s="433"/>
      <c r="S85" s="434"/>
      <c r="T85" s="432"/>
      <c r="U85" s="432"/>
      <c r="V85" s="432"/>
      <c r="W85" s="432"/>
      <c r="X85" s="432"/>
      <c r="Y85" s="432"/>
      <c r="Z85" s="432"/>
      <c r="AA85" s="433"/>
      <c r="AB85" s="434"/>
      <c r="AC85" s="432"/>
      <c r="AD85" s="432"/>
      <c r="AE85" s="432"/>
      <c r="AF85" s="432"/>
      <c r="AG85" s="432"/>
      <c r="AH85" s="432"/>
      <c r="AI85" s="432"/>
      <c r="AJ85" s="435"/>
      <c r="AK85" s="216"/>
      <c r="AL85" s="208"/>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44"/>
      <c r="AT85" s="247" t="str">
        <f>IF(OR(AND(J$84&lt;&gt;"",COUNTA(J85)=0),
AND(S$84&lt;&gt;"",COUNTA(S85)=0),
AND(AB$84&lt;&gt;"",COUNTA(AB85)=0)),"未入力があります。",
IF(OR(AND(J$84="",COUNTA(J85)=1),AND(S$84="",COUNTA(S85)=1),
AND(AB$84="",COUNTA(AB85)=1)),"棟番号を入力してください。","")
)</f>
        <v/>
      </c>
    </row>
    <row r="86" spans="1:46" ht="23.1" customHeight="1">
      <c r="A86" s="178"/>
      <c r="B86" s="418" t="s">
        <v>2433</v>
      </c>
      <c r="C86" s="357"/>
      <c r="D86" s="357"/>
      <c r="E86" s="357"/>
      <c r="F86" s="357"/>
      <c r="G86" s="357"/>
      <c r="H86" s="357"/>
      <c r="I86" s="357"/>
      <c r="J86" s="431"/>
      <c r="K86" s="432"/>
      <c r="L86" s="432"/>
      <c r="M86" s="432"/>
      <c r="N86" s="432"/>
      <c r="O86" s="432"/>
      <c r="P86" s="432"/>
      <c r="Q86" s="432"/>
      <c r="R86" s="433"/>
      <c r="S86" s="434"/>
      <c r="T86" s="432"/>
      <c r="U86" s="432"/>
      <c r="V86" s="432"/>
      <c r="W86" s="432"/>
      <c r="X86" s="432"/>
      <c r="Y86" s="432"/>
      <c r="Z86" s="432"/>
      <c r="AA86" s="433"/>
      <c r="AB86" s="434"/>
      <c r="AC86" s="432"/>
      <c r="AD86" s="432"/>
      <c r="AE86" s="432"/>
      <c r="AF86" s="432"/>
      <c r="AG86" s="432"/>
      <c r="AH86" s="432"/>
      <c r="AI86" s="432"/>
      <c r="AJ86" s="435"/>
      <c r="AK86" s="216"/>
      <c r="AL86" s="208"/>
      <c r="AM86" s="4"/>
      <c r="AS86" s="244"/>
      <c r="AT86" s="247" t="str">
        <f>IF(OR(AND(J$84&lt;&gt;"",COUNTA(J86)=0),
AND(S$84&lt;&gt;"",COUNTA(S86)=0),
AND(AB$84&lt;&gt;"",COUNTA(AB86)=0)),"未入力があります。",
IF(OR(AND(J$84="",COUNTA(J86)=1),AND(S$84="",COUNTA(S86)=1),
AND(AB$84="",COUNTA(AB86)=1)),"棟番号を入力してください。","")
)</f>
        <v/>
      </c>
    </row>
    <row r="87" spans="1:46" ht="17.100000000000001" customHeight="1">
      <c r="A87" s="178"/>
      <c r="B87" s="438"/>
      <c r="C87" s="386"/>
      <c r="D87" s="386"/>
      <c r="E87" s="386"/>
      <c r="F87" s="386"/>
      <c r="G87" s="386"/>
      <c r="H87" s="386"/>
      <c r="I87" s="386"/>
      <c r="J87" s="431" t="s">
        <v>2432</v>
      </c>
      <c r="K87" s="432"/>
      <c r="L87" s="432"/>
      <c r="M87" s="432"/>
      <c r="N87" s="432"/>
      <c r="O87" s="432"/>
      <c r="P87" s="432"/>
      <c r="Q87" s="432"/>
      <c r="R87" s="433"/>
      <c r="S87" s="434" t="s">
        <v>2432</v>
      </c>
      <c r="T87" s="432"/>
      <c r="U87" s="432"/>
      <c r="V87" s="432"/>
      <c r="W87" s="432"/>
      <c r="X87" s="432"/>
      <c r="Y87" s="432"/>
      <c r="Z87" s="432"/>
      <c r="AA87" s="433"/>
      <c r="AB87" s="434" t="s">
        <v>2432</v>
      </c>
      <c r="AC87" s="432"/>
      <c r="AD87" s="432"/>
      <c r="AE87" s="432"/>
      <c r="AF87" s="432"/>
      <c r="AG87" s="432"/>
      <c r="AH87" s="432"/>
      <c r="AI87" s="432"/>
      <c r="AJ87" s="435"/>
      <c r="AK87" s="217"/>
      <c r="AL87" s="208"/>
      <c r="AM87" s="4"/>
      <c r="AN87" s="6" t="b">
        <v>0</v>
      </c>
      <c r="AO87" s="6" t="b">
        <v>0</v>
      </c>
      <c r="AP87" s="6" t="b">
        <v>0</v>
      </c>
      <c r="AS87" s="244"/>
      <c r="AT87" s="247"/>
    </row>
    <row r="88" spans="1:46" ht="20.100000000000001" customHeight="1">
      <c r="A88" s="178"/>
      <c r="B88" s="448" t="s">
        <v>2434</v>
      </c>
      <c r="C88" s="424"/>
      <c r="D88" s="424"/>
      <c r="E88" s="424"/>
      <c r="F88" s="424"/>
      <c r="G88" s="424"/>
      <c r="H88" s="424"/>
      <c r="I88" s="424"/>
      <c r="J88" s="439"/>
      <c r="K88" s="440"/>
      <c r="L88" s="440"/>
      <c r="M88" s="440"/>
      <c r="N88" s="440"/>
      <c r="O88" s="440"/>
      <c r="P88" s="440"/>
      <c r="Q88" s="440"/>
      <c r="R88" s="441"/>
      <c r="S88" s="444"/>
      <c r="T88" s="440"/>
      <c r="U88" s="440"/>
      <c r="V88" s="440"/>
      <c r="W88" s="440"/>
      <c r="X88" s="440"/>
      <c r="Y88" s="440"/>
      <c r="Z88" s="440"/>
      <c r="AA88" s="441"/>
      <c r="AB88" s="444"/>
      <c r="AC88" s="440"/>
      <c r="AD88" s="440"/>
      <c r="AE88" s="440"/>
      <c r="AF88" s="440"/>
      <c r="AG88" s="440"/>
      <c r="AH88" s="440"/>
      <c r="AI88" s="440"/>
      <c r="AJ88" s="446"/>
      <c r="AK88" s="265"/>
      <c r="AL88" s="187"/>
      <c r="AM88" s="4"/>
      <c r="AS88" s="244"/>
      <c r="AT88" s="247" t="str">
        <f>IF(OR(AND(J$84&lt;&gt;"",COUNTA(J88)=0),
AND(S$84&lt;&gt;"",COUNTA(S88)=0),
AND(AB$84&lt;&gt;"",COUNTA(AB88)=0)),"未入力があります。",
IF(OR(AND(J$84="",COUNTA(J88)=1),AND(S$84="",COUNTA(S88)=1),
AND(AB$84="",COUNTA(AB88)=1)),"棟番号を入力してください。","")
)</f>
        <v/>
      </c>
    </row>
    <row r="89" spans="1:46" ht="16.05" customHeight="1">
      <c r="A89" s="178"/>
      <c r="B89" s="449"/>
      <c r="C89" s="450"/>
      <c r="D89" s="450"/>
      <c r="E89" s="450"/>
      <c r="F89" s="450"/>
      <c r="G89" s="450"/>
      <c r="H89" s="450"/>
      <c r="I89" s="450"/>
      <c r="J89" s="442"/>
      <c r="K89" s="415"/>
      <c r="L89" s="415"/>
      <c r="M89" s="415"/>
      <c r="N89" s="415"/>
      <c r="O89" s="415"/>
      <c r="P89" s="415"/>
      <c r="Q89" s="415"/>
      <c r="R89" s="443"/>
      <c r="S89" s="445"/>
      <c r="T89" s="415"/>
      <c r="U89" s="415"/>
      <c r="V89" s="415"/>
      <c r="W89" s="415"/>
      <c r="X89" s="415"/>
      <c r="Y89" s="415"/>
      <c r="Z89" s="415"/>
      <c r="AA89" s="443"/>
      <c r="AB89" s="445"/>
      <c r="AC89" s="415"/>
      <c r="AD89" s="415"/>
      <c r="AE89" s="415"/>
      <c r="AF89" s="415"/>
      <c r="AG89" s="415"/>
      <c r="AH89" s="415"/>
      <c r="AI89" s="415"/>
      <c r="AJ89" s="447"/>
      <c r="AK89" s="264"/>
      <c r="AL89" s="209"/>
      <c r="AM89" s="4"/>
      <c r="AS89" s="244"/>
      <c r="AT89" s="247"/>
    </row>
    <row r="90" spans="1:46" ht="23.1" customHeight="1">
      <c r="A90" s="178"/>
      <c r="B90" s="437" t="s">
        <v>2435</v>
      </c>
      <c r="C90" s="422"/>
      <c r="D90" s="422"/>
      <c r="E90" s="422"/>
      <c r="F90" s="422"/>
      <c r="G90" s="422"/>
      <c r="H90" s="422"/>
      <c r="I90" s="422"/>
      <c r="J90" s="180"/>
      <c r="K90" s="387"/>
      <c r="L90" s="387"/>
      <c r="M90" s="387"/>
      <c r="N90" s="387"/>
      <c r="O90" s="387"/>
      <c r="P90" s="365" t="s">
        <v>46</v>
      </c>
      <c r="Q90" s="365"/>
      <c r="R90" s="199"/>
      <c r="S90" s="198"/>
      <c r="T90" s="387"/>
      <c r="U90" s="387"/>
      <c r="V90" s="387"/>
      <c r="W90" s="387"/>
      <c r="X90" s="387"/>
      <c r="Y90" s="365" t="s">
        <v>46</v>
      </c>
      <c r="Z90" s="365"/>
      <c r="AA90" s="199"/>
      <c r="AB90" s="198"/>
      <c r="AC90" s="387"/>
      <c r="AD90" s="387"/>
      <c r="AE90" s="387"/>
      <c r="AF90" s="387"/>
      <c r="AG90" s="387"/>
      <c r="AH90" s="365" t="s">
        <v>46</v>
      </c>
      <c r="AI90" s="365"/>
      <c r="AJ90" s="173"/>
      <c r="AK90" s="162"/>
      <c r="AL90" s="179"/>
      <c r="AM90" s="4" t="str">
        <f>IF(COUNTA(K90,T90,AC90)=0,"未入力","")</f>
        <v>未入力</v>
      </c>
      <c r="AN90" s="4"/>
      <c r="AS90" s="244"/>
      <c r="AT90" s="247" t="str">
        <f>IF(OR(AND(J$84&lt;&gt;"",COUNTA(K90)=0),
AND(S$84&lt;&gt;"",COUNTA(T90)=0),
AND(AB$84&lt;&gt;"",COUNTA(AC90)=0)),"未入力があります。",
IF(OR(AND(J$84="",COUNTA(K90)=1),AND(S$84="",COUNTA(T90)=1),
AND(AB$84="",COUNTA(AC90)=1)),"棟番号を入力してください。","")
)</f>
        <v/>
      </c>
    </row>
    <row r="91" spans="1:46" ht="12" customHeight="1">
      <c r="A91" s="178"/>
      <c r="B91" s="418" t="s">
        <v>2436</v>
      </c>
      <c r="C91" s="419"/>
      <c r="D91" s="419"/>
      <c r="E91" s="419"/>
      <c r="F91" s="419"/>
      <c r="G91" s="419"/>
      <c r="H91" s="419"/>
      <c r="I91" s="419"/>
      <c r="J91" s="174"/>
      <c r="K91" s="159"/>
      <c r="L91" s="159"/>
      <c r="M91" s="159"/>
      <c r="N91" s="159"/>
      <c r="O91" s="159"/>
      <c r="P91" s="159"/>
      <c r="Q91" s="159"/>
      <c r="R91" s="201"/>
      <c r="S91" s="200"/>
      <c r="T91" s="436"/>
      <c r="U91" s="436"/>
      <c r="V91" s="436"/>
      <c r="W91" s="436"/>
      <c r="X91" s="436"/>
      <c r="Y91" s="159"/>
      <c r="Z91" s="159"/>
      <c r="AA91" s="201"/>
      <c r="AB91" s="200"/>
      <c r="AC91" s="159"/>
      <c r="AD91" s="159"/>
      <c r="AE91" s="159"/>
      <c r="AF91" s="159"/>
      <c r="AG91" s="159"/>
      <c r="AH91" s="159"/>
      <c r="AI91" s="159"/>
      <c r="AJ91" s="175"/>
      <c r="AK91" s="162"/>
      <c r="AL91" s="179"/>
      <c r="AM91" s="4"/>
      <c r="AN91" s="8"/>
      <c r="AO91" s="8"/>
      <c r="AP91" s="8"/>
      <c r="AS91" s="244">
        <f>COUNTIF(AN91:AN97, TRUE)</f>
        <v>0</v>
      </c>
      <c r="AT91" s="247"/>
    </row>
    <row r="92" spans="1:46" ht="19.05" customHeight="1">
      <c r="A92" s="178"/>
      <c r="B92" s="420"/>
      <c r="C92" s="421"/>
      <c r="D92" s="421"/>
      <c r="E92" s="421"/>
      <c r="F92" s="421"/>
      <c r="G92" s="421"/>
      <c r="H92" s="421"/>
      <c r="I92" s="421"/>
      <c r="J92" s="176"/>
      <c r="K92" s="409"/>
      <c r="L92" s="409"/>
      <c r="M92" s="409"/>
      <c r="N92" s="409"/>
      <c r="O92" s="409"/>
      <c r="P92" s="415" t="s">
        <v>47</v>
      </c>
      <c r="Q92" s="415"/>
      <c r="R92" s="203"/>
      <c r="S92" s="202"/>
      <c r="T92" s="509"/>
      <c r="U92" s="509"/>
      <c r="V92" s="509"/>
      <c r="W92" s="509"/>
      <c r="X92" s="509"/>
      <c r="Y92" s="415" t="s">
        <v>2289</v>
      </c>
      <c r="Z92" s="415"/>
      <c r="AA92" s="203"/>
      <c r="AB92" s="202"/>
      <c r="AC92" s="409"/>
      <c r="AD92" s="409"/>
      <c r="AE92" s="409"/>
      <c r="AF92" s="409"/>
      <c r="AG92" s="409"/>
      <c r="AH92" s="415" t="s">
        <v>2289</v>
      </c>
      <c r="AI92" s="415"/>
      <c r="AJ92" s="177"/>
      <c r="AK92" s="162"/>
      <c r="AL92" s="179"/>
      <c r="AM92" s="277"/>
      <c r="AN92" s="8"/>
      <c r="AO92" s="8"/>
      <c r="AP92" s="8"/>
      <c r="AS92" s="244">
        <f>COUNTIF(AO91:AO97, TRUE)</f>
        <v>0</v>
      </c>
      <c r="AT92" s="247"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5500000000000007" hidden="1" customHeight="1">
      <c r="A93" s="178"/>
      <c r="B93" s="260"/>
      <c r="C93" s="260"/>
      <c r="D93" s="260"/>
      <c r="E93" s="260"/>
      <c r="F93" s="260"/>
      <c r="G93" s="260"/>
      <c r="H93" s="260"/>
      <c r="I93" s="258"/>
      <c r="J93" s="178"/>
      <c r="K93" s="182"/>
      <c r="L93" s="182"/>
      <c r="M93" s="182"/>
      <c r="N93" s="182"/>
      <c r="O93" s="257"/>
      <c r="P93" s="257"/>
      <c r="Q93" s="162"/>
      <c r="R93" s="205"/>
      <c r="S93" s="204"/>
      <c r="T93" s="182"/>
      <c r="U93" s="182"/>
      <c r="V93" s="182"/>
      <c r="W93" s="182"/>
      <c r="X93" s="257"/>
      <c r="Y93" s="257"/>
      <c r="Z93" s="162"/>
      <c r="AA93" s="205"/>
      <c r="AB93" s="204"/>
      <c r="AC93" s="182"/>
      <c r="AD93" s="182"/>
      <c r="AE93" s="182"/>
      <c r="AF93" s="182"/>
      <c r="AG93" s="257"/>
      <c r="AH93" s="257"/>
      <c r="AI93" s="162"/>
      <c r="AJ93" s="179"/>
      <c r="AK93" s="162"/>
      <c r="AL93" s="179"/>
      <c r="AM93" s="266"/>
      <c r="AN93" s="8" t="b">
        <v>0</v>
      </c>
      <c r="AO93" s="8" t="b">
        <v>0</v>
      </c>
      <c r="AP93" s="8" t="b">
        <v>0</v>
      </c>
      <c r="AS93" s="244">
        <f>COUNTIF(AP91:AP97, TRUE)</f>
        <v>0</v>
      </c>
      <c r="AT93" s="247" t="str">
        <f>IF(OR(AND(J$84&lt;&gt;"",COUNTA(K93)=0),
AND(S$84&lt;&gt;"",COUNTA(T93)=0),
AND(AB$84&lt;&gt;"",COUNTA(AC93)=0)),"未入力があります。",
IF(OR(AND(J$84="",COUNTA(K93)=1),AND(S$84="",COUNTA(T93)=1),
AND(AB$84="",COUNTA(AC93)=1)),"棟番号を入力してください。","")
)</f>
        <v/>
      </c>
    </row>
    <row r="94" spans="1:46" ht="22.95" customHeight="1">
      <c r="A94" s="178"/>
      <c r="B94" s="418" t="s">
        <v>2437</v>
      </c>
      <c r="C94" s="419"/>
      <c r="D94" s="419"/>
      <c r="E94" s="419"/>
      <c r="F94" s="419"/>
      <c r="G94" s="419"/>
      <c r="H94" s="419"/>
      <c r="I94" s="490"/>
      <c r="J94" s="287" t="s">
        <v>2296</v>
      </c>
      <c r="K94" s="388" t="s">
        <v>2299</v>
      </c>
      <c r="L94" s="389"/>
      <c r="M94" s="390"/>
      <c r="N94" s="407"/>
      <c r="O94" s="407"/>
      <c r="P94" s="407"/>
      <c r="Q94" s="407"/>
      <c r="R94" s="408"/>
      <c r="S94" s="175" t="s">
        <v>2296</v>
      </c>
      <c r="T94" s="388" t="s">
        <v>2299</v>
      </c>
      <c r="U94" s="389"/>
      <c r="V94" s="390"/>
      <c r="W94" s="416"/>
      <c r="X94" s="407"/>
      <c r="Y94" s="407"/>
      <c r="Z94" s="407"/>
      <c r="AA94" s="408"/>
      <c r="AB94" s="175" t="s">
        <v>2296</v>
      </c>
      <c r="AC94" s="388" t="s">
        <v>2299</v>
      </c>
      <c r="AD94" s="389"/>
      <c r="AE94" s="390"/>
      <c r="AF94" s="416"/>
      <c r="AG94" s="407"/>
      <c r="AH94" s="407"/>
      <c r="AI94" s="407"/>
      <c r="AJ94" s="510"/>
      <c r="AK94" s="162"/>
      <c r="AL94" s="179"/>
      <c r="AM94" s="266" t="str">
        <f>AT94&amp;AT95&amp;AT96&amp;AT97&amp;AT98&amp;AT99</f>
        <v/>
      </c>
      <c r="AN94" s="8"/>
      <c r="AO94" s="8"/>
      <c r="AP94" s="8"/>
      <c r="AS94" s="244"/>
      <c r="AT94" s="247" t="str">
        <f>IF(OR(AND(N94="",COUNTA(N95)=1),
AND(W94="",COUNTA(W95)=1),
AND(AF94="",COUNTA(AF95)=1)),"未入力です。",
IF(OR(AND(J$84="",COUNTA(N94)=1),AND(S$84="",COUNTA(W94)=1),
AND(AB$84="",COUNTA(AF94)=1)),"棟番号を入力してください。",""))</f>
        <v/>
      </c>
    </row>
    <row r="95" spans="1:46" ht="22.95" customHeight="1">
      <c r="A95" s="178"/>
      <c r="B95" s="511"/>
      <c r="C95" s="512"/>
      <c r="D95" s="512"/>
      <c r="E95" s="512"/>
      <c r="F95" s="512"/>
      <c r="G95" s="512"/>
      <c r="H95" s="512"/>
      <c r="I95" s="513"/>
      <c r="J95" s="288"/>
      <c r="K95" s="388" t="s">
        <v>2300</v>
      </c>
      <c r="L95" s="389"/>
      <c r="M95" s="390"/>
      <c r="N95" s="412"/>
      <c r="O95" s="412"/>
      <c r="P95" s="412"/>
      <c r="Q95" s="412"/>
      <c r="R95" s="199" t="s">
        <v>47</v>
      </c>
      <c r="S95" s="177"/>
      <c r="T95" s="388" t="s">
        <v>2300</v>
      </c>
      <c r="U95" s="389"/>
      <c r="V95" s="389"/>
      <c r="W95" s="413"/>
      <c r="X95" s="365"/>
      <c r="Y95" s="365"/>
      <c r="Z95" s="365"/>
      <c r="AA95" s="199" t="s">
        <v>47</v>
      </c>
      <c r="AB95" s="177"/>
      <c r="AC95" s="388" t="s">
        <v>2300</v>
      </c>
      <c r="AD95" s="389"/>
      <c r="AE95" s="389"/>
      <c r="AF95" s="413"/>
      <c r="AG95" s="365"/>
      <c r="AH95" s="365"/>
      <c r="AI95" s="365"/>
      <c r="AJ95" s="173" t="s">
        <v>47</v>
      </c>
      <c r="AK95" s="162"/>
      <c r="AL95" s="179"/>
      <c r="AM95" s="266"/>
      <c r="AN95" s="8"/>
      <c r="AO95" s="8"/>
      <c r="AP95" s="8"/>
      <c r="AS95" s="244"/>
      <c r="AT95" s="247"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2.95" customHeight="1">
      <c r="A96" s="178"/>
      <c r="B96" s="511"/>
      <c r="C96" s="512"/>
      <c r="D96" s="512"/>
      <c r="E96" s="512"/>
      <c r="F96" s="512"/>
      <c r="G96" s="512"/>
      <c r="H96" s="512"/>
      <c r="I96" s="513"/>
      <c r="J96" s="287" t="s">
        <v>2297</v>
      </c>
      <c r="K96" s="388" t="s">
        <v>2299</v>
      </c>
      <c r="L96" s="389"/>
      <c r="M96" s="390"/>
      <c r="N96" s="407"/>
      <c r="O96" s="407"/>
      <c r="P96" s="407"/>
      <c r="Q96" s="407"/>
      <c r="R96" s="408"/>
      <c r="S96" s="175" t="s">
        <v>2297</v>
      </c>
      <c r="T96" s="388" t="s">
        <v>2299</v>
      </c>
      <c r="U96" s="389"/>
      <c r="V96" s="390"/>
      <c r="W96" s="416"/>
      <c r="X96" s="407"/>
      <c r="Y96" s="407"/>
      <c r="Z96" s="407"/>
      <c r="AA96" s="408"/>
      <c r="AB96" s="175" t="s">
        <v>2297</v>
      </c>
      <c r="AC96" s="388" t="s">
        <v>2299</v>
      </c>
      <c r="AD96" s="389"/>
      <c r="AE96" s="390"/>
      <c r="AF96" s="416"/>
      <c r="AG96" s="407"/>
      <c r="AH96" s="407"/>
      <c r="AI96" s="407"/>
      <c r="AJ96" s="510"/>
      <c r="AK96" s="162"/>
      <c r="AL96" s="179"/>
      <c r="AM96" s="266"/>
      <c r="AN96" s="8"/>
      <c r="AO96" s="8"/>
      <c r="AP96" s="8"/>
      <c r="AS96" s="244"/>
      <c r="AT96" s="247" t="str">
        <f>IF(OR(AND(N96="",COUNTA(N97)=1),
AND(W96="",COUNTA(W97)=1),
AND(AF96="",COUNTA(AF97)=1)),"未入力です。",
IF(OR(AND(J$84="",COUNTA(N96)=1),AND(S$84="",COUNTA(W96)=1),
AND(AB$84="",COUNTA(AF96)=1)),"棟番号を入力してください。",""))</f>
        <v/>
      </c>
    </row>
    <row r="97" spans="1:47" ht="22.95" customHeight="1">
      <c r="A97" s="178"/>
      <c r="B97" s="511"/>
      <c r="C97" s="512"/>
      <c r="D97" s="512"/>
      <c r="E97" s="512"/>
      <c r="F97" s="512"/>
      <c r="G97" s="512"/>
      <c r="H97" s="512"/>
      <c r="I97" s="513"/>
      <c r="J97" s="288"/>
      <c r="K97" s="388" t="s">
        <v>2300</v>
      </c>
      <c r="L97" s="389"/>
      <c r="M97" s="390"/>
      <c r="N97" s="412"/>
      <c r="O97" s="412"/>
      <c r="P97" s="412"/>
      <c r="Q97" s="412"/>
      <c r="R97" s="199" t="s">
        <v>47</v>
      </c>
      <c r="S97" s="177"/>
      <c r="T97" s="388" t="s">
        <v>2300</v>
      </c>
      <c r="U97" s="389"/>
      <c r="V97" s="389"/>
      <c r="W97" s="413"/>
      <c r="X97" s="365"/>
      <c r="Y97" s="365"/>
      <c r="Z97" s="365"/>
      <c r="AA97" s="199" t="s">
        <v>47</v>
      </c>
      <c r="AB97" s="177"/>
      <c r="AC97" s="388" t="s">
        <v>2300</v>
      </c>
      <c r="AD97" s="389"/>
      <c r="AE97" s="389"/>
      <c r="AF97" s="413"/>
      <c r="AG97" s="365"/>
      <c r="AH97" s="365"/>
      <c r="AI97" s="365"/>
      <c r="AJ97" s="173" t="s">
        <v>47</v>
      </c>
      <c r="AK97" s="162"/>
      <c r="AL97" s="179"/>
      <c r="AM97" s="266"/>
      <c r="AN97" s="8"/>
      <c r="AO97" s="8"/>
      <c r="AP97" s="8"/>
      <c r="AS97" s="244"/>
      <c r="AT97" s="247"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7" ht="22.95" customHeight="1">
      <c r="A98" s="178"/>
      <c r="B98" s="511"/>
      <c r="C98" s="512"/>
      <c r="D98" s="512"/>
      <c r="E98" s="512"/>
      <c r="F98" s="512"/>
      <c r="G98" s="512"/>
      <c r="H98" s="512"/>
      <c r="I98" s="513"/>
      <c r="J98" s="174" t="s">
        <v>2298</v>
      </c>
      <c r="K98" s="388" t="s">
        <v>2299</v>
      </c>
      <c r="L98" s="389"/>
      <c r="M98" s="390"/>
      <c r="N98" s="407"/>
      <c r="O98" s="407"/>
      <c r="P98" s="407"/>
      <c r="Q98" s="407"/>
      <c r="R98" s="408"/>
      <c r="S98" s="159" t="s">
        <v>2298</v>
      </c>
      <c r="T98" s="388" t="s">
        <v>2299</v>
      </c>
      <c r="U98" s="389"/>
      <c r="V98" s="390"/>
      <c r="W98" s="416"/>
      <c r="X98" s="407"/>
      <c r="Y98" s="407"/>
      <c r="Z98" s="407"/>
      <c r="AA98" s="408"/>
      <c r="AB98" s="159" t="s">
        <v>2298</v>
      </c>
      <c r="AC98" s="388" t="s">
        <v>2299</v>
      </c>
      <c r="AD98" s="389"/>
      <c r="AE98" s="390"/>
      <c r="AF98" s="416"/>
      <c r="AG98" s="407"/>
      <c r="AH98" s="407"/>
      <c r="AI98" s="407"/>
      <c r="AJ98" s="510"/>
      <c r="AK98" s="162"/>
      <c r="AL98" s="179"/>
      <c r="AM98" s="266"/>
      <c r="AN98" s="8"/>
      <c r="AO98" s="8"/>
      <c r="AP98" s="8"/>
      <c r="AS98" s="244"/>
      <c r="AT98" s="247" t="str">
        <f>IF(OR(AND(N98="",COUNTA(N99)=1),
AND(W98="",COUNTA(W99)=1),
AND(AF98="",COUNTA(AF99)=1)),"未入力です。",
IF(OR(AND(J$84="",COUNTA(N98)=1),AND(S$84="",COUNTA(W98)=1),
AND(AB$84="",COUNTA(AF98)=1)),"棟番号を入力してください。",""))</f>
        <v/>
      </c>
    </row>
    <row r="99" spans="1:47" ht="22.95" customHeight="1">
      <c r="A99" s="178"/>
      <c r="B99" s="420"/>
      <c r="C99" s="421"/>
      <c r="D99" s="421"/>
      <c r="E99" s="421"/>
      <c r="F99" s="421"/>
      <c r="G99" s="421"/>
      <c r="H99" s="421"/>
      <c r="I99" s="430"/>
      <c r="J99" s="176"/>
      <c r="K99" s="388" t="s">
        <v>2300</v>
      </c>
      <c r="L99" s="389"/>
      <c r="M99" s="390"/>
      <c r="N99" s="365"/>
      <c r="O99" s="365"/>
      <c r="P99" s="365"/>
      <c r="Q99" s="365"/>
      <c r="R99" s="199" t="s">
        <v>47</v>
      </c>
      <c r="S99" s="160"/>
      <c r="T99" s="388" t="s">
        <v>2300</v>
      </c>
      <c r="U99" s="389"/>
      <c r="V99" s="389"/>
      <c r="W99" s="413"/>
      <c r="X99" s="365"/>
      <c r="Y99" s="365"/>
      <c r="Z99" s="365"/>
      <c r="AA99" s="199" t="s">
        <v>47</v>
      </c>
      <c r="AB99" s="160"/>
      <c r="AC99" s="388" t="s">
        <v>2300</v>
      </c>
      <c r="AD99" s="389"/>
      <c r="AE99" s="389"/>
      <c r="AF99" s="413"/>
      <c r="AG99" s="365"/>
      <c r="AH99" s="365"/>
      <c r="AI99" s="365"/>
      <c r="AJ99" s="173" t="s">
        <v>47</v>
      </c>
      <c r="AK99" s="162"/>
      <c r="AL99" s="179"/>
      <c r="AM99" s="4"/>
      <c r="AN99" s="8"/>
      <c r="AO99" s="8"/>
      <c r="AP99" s="8"/>
      <c r="AS99" s="244"/>
      <c r="AT99" s="247"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7" ht="22.95" customHeight="1">
      <c r="A100" s="178"/>
      <c r="B100" s="423" t="s">
        <v>2438</v>
      </c>
      <c r="C100" s="424"/>
      <c r="D100" s="424"/>
      <c r="E100" s="424"/>
      <c r="F100" s="424"/>
      <c r="G100" s="424"/>
      <c r="H100" s="424"/>
      <c r="I100" s="424"/>
      <c r="J100" s="180"/>
      <c r="K100" s="387"/>
      <c r="L100" s="387"/>
      <c r="M100" s="387"/>
      <c r="N100" s="387"/>
      <c r="O100" s="387"/>
      <c r="P100" s="365" t="s">
        <v>48</v>
      </c>
      <c r="Q100" s="365"/>
      <c r="R100" s="199"/>
      <c r="S100" s="198"/>
      <c r="T100" s="387"/>
      <c r="U100" s="387"/>
      <c r="V100" s="387"/>
      <c r="W100" s="387"/>
      <c r="X100" s="387"/>
      <c r="Y100" s="365" t="s">
        <v>48</v>
      </c>
      <c r="Z100" s="365"/>
      <c r="AA100" s="199"/>
      <c r="AB100" s="198"/>
      <c r="AC100" s="387"/>
      <c r="AD100" s="387"/>
      <c r="AE100" s="387"/>
      <c r="AF100" s="387"/>
      <c r="AG100" s="387"/>
      <c r="AH100" s="365" t="s">
        <v>48</v>
      </c>
      <c r="AI100" s="365"/>
      <c r="AJ100" s="173"/>
      <c r="AK100" s="162"/>
      <c r="AL100" s="179"/>
      <c r="AM100" s="266"/>
      <c r="AN100" s="8"/>
      <c r="AO100" s="8"/>
      <c r="AP100" s="8"/>
      <c r="AS100" s="244">
        <f>COUNTIF(AN99:AN104, TRUE)</f>
        <v>0</v>
      </c>
      <c r="AT100" s="247" t="str">
        <f>IF(OR(AND(J$84&lt;&gt;"",COUNTA(K100)=0),
AND(S$84&lt;&gt;"",COUNTA(T100)=0),
AND(AB$84&lt;&gt;"",COUNTA(AC100)=0)),"未入力があります。",
IF(OR(AND(J$84="",COUNTA(K100)=1),AND(S$84="",COUNTA(T100)=1),
AND(AB$84="",COUNTA(AC100)=1)),"棟番号を入力してください。","")
)</f>
        <v/>
      </c>
    </row>
    <row r="101" spans="1:47" ht="8.5500000000000007" hidden="1" customHeight="1">
      <c r="A101" s="178"/>
      <c r="B101" s="449"/>
      <c r="C101" s="450"/>
      <c r="D101" s="450"/>
      <c r="E101" s="450"/>
      <c r="F101" s="450"/>
      <c r="G101" s="450"/>
      <c r="H101" s="450"/>
      <c r="I101" s="450"/>
      <c r="J101" s="178"/>
      <c r="K101" s="275"/>
      <c r="L101" s="275"/>
      <c r="M101" s="275"/>
      <c r="N101" s="275"/>
      <c r="O101" s="257"/>
      <c r="P101" s="257"/>
      <c r="Q101" s="162"/>
      <c r="R101" s="205"/>
      <c r="S101" s="204"/>
      <c r="T101" s="275"/>
      <c r="U101" s="275"/>
      <c r="V101" s="275"/>
      <c r="W101" s="275"/>
      <c r="X101" s="257"/>
      <c r="Y101" s="257"/>
      <c r="Z101" s="162"/>
      <c r="AA101" s="205"/>
      <c r="AB101" s="204"/>
      <c r="AC101" s="275"/>
      <c r="AD101" s="275"/>
      <c r="AE101" s="275"/>
      <c r="AF101" s="275"/>
      <c r="AG101" s="257"/>
      <c r="AH101" s="257"/>
      <c r="AI101" s="162"/>
      <c r="AJ101" s="179"/>
      <c r="AK101" s="162"/>
      <c r="AL101" s="179"/>
      <c r="AM101" s="266"/>
      <c r="AN101" s="8"/>
      <c r="AO101" s="8"/>
      <c r="AP101" s="8"/>
      <c r="AS101" s="244">
        <f>COUNTIF(AO99:AO104, TRUE)</f>
        <v>0</v>
      </c>
      <c r="AT101" s="247" t="str">
        <f>IFERROR(IF(AND($T$96&lt;&gt;"",AS101&gt;=2),"選択は1つまでです（2列目）。",IF(AND($T$96&lt;&gt;"",AS101=0),"未入力があります（2列目）。",IF(AND($T$96="",AS101&gt;0),"棟番号を入力してください（2列目）。",""))),"")</f>
        <v>未入力があります（2列目）。</v>
      </c>
    </row>
    <row r="102" spans="1:47" ht="17.55" customHeight="1">
      <c r="A102" s="178"/>
      <c r="B102" s="426"/>
      <c r="C102" s="427"/>
      <c r="D102" s="427"/>
      <c r="E102" s="427"/>
      <c r="F102" s="427"/>
      <c r="G102" s="427"/>
      <c r="H102" s="427"/>
      <c r="I102" s="427"/>
      <c r="J102" s="176"/>
      <c r="K102" s="263"/>
      <c r="L102" s="284"/>
      <c r="M102" s="263"/>
      <c r="N102" s="289" t="s">
        <v>2253</v>
      </c>
      <c r="O102" s="274"/>
      <c r="P102" s="274"/>
      <c r="Q102" s="160"/>
      <c r="R102" s="203"/>
      <c r="S102" s="202"/>
      <c r="T102" s="263"/>
      <c r="V102" s="263"/>
      <c r="W102" s="289" t="s">
        <v>2253</v>
      </c>
      <c r="X102" s="274"/>
      <c r="Y102" s="274"/>
      <c r="Z102" s="160"/>
      <c r="AA102" s="203"/>
      <c r="AB102" s="202"/>
      <c r="AC102" s="263"/>
      <c r="AD102" s="284"/>
      <c r="AE102" s="263"/>
      <c r="AF102" s="289" t="s">
        <v>2253</v>
      </c>
      <c r="AG102" s="274"/>
      <c r="AH102" s="274"/>
      <c r="AI102" s="160"/>
      <c r="AJ102" s="177"/>
      <c r="AK102" s="162"/>
      <c r="AL102" s="179"/>
      <c r="AM102" s="266"/>
      <c r="AN102" s="8" t="b">
        <v>0</v>
      </c>
      <c r="AO102" s="8" t="b">
        <v>0</v>
      </c>
      <c r="AP102" s="8" t="b">
        <v>0</v>
      </c>
      <c r="AS102" s="244"/>
      <c r="AT102" s="247"/>
    </row>
    <row r="103" spans="1:47" ht="11.55" customHeight="1">
      <c r="A103" s="178"/>
      <c r="B103" s="418" t="s">
        <v>2439</v>
      </c>
      <c r="C103" s="419"/>
      <c r="D103" s="419"/>
      <c r="E103" s="419"/>
      <c r="F103" s="419"/>
      <c r="G103" s="419"/>
      <c r="H103" s="419"/>
      <c r="I103" s="419"/>
      <c r="J103" s="174"/>
      <c r="K103" s="183"/>
      <c r="L103" s="183"/>
      <c r="M103" s="183"/>
      <c r="N103" s="183"/>
      <c r="O103" s="183"/>
      <c r="P103" s="183"/>
      <c r="Q103" s="159"/>
      <c r="R103" s="201"/>
      <c r="S103" s="200"/>
      <c r="T103" s="183"/>
      <c r="U103" s="183"/>
      <c r="V103" s="183"/>
      <c r="W103" s="183"/>
      <c r="X103" s="183"/>
      <c r="Y103" s="183"/>
      <c r="Z103" s="159"/>
      <c r="AA103" s="201"/>
      <c r="AB103" s="200"/>
      <c r="AC103" s="183"/>
      <c r="AD103" s="183"/>
      <c r="AE103" s="183"/>
      <c r="AF103" s="183"/>
      <c r="AG103" s="183"/>
      <c r="AH103" s="183"/>
      <c r="AI103" s="159"/>
      <c r="AJ103" s="175"/>
      <c r="AK103" s="162"/>
      <c r="AL103" s="179"/>
      <c r="AM103" s="266"/>
      <c r="AN103" s="8"/>
      <c r="AO103" s="8"/>
      <c r="AP103" s="8"/>
      <c r="AS103" s="244"/>
      <c r="AT103" s="247"/>
    </row>
    <row r="104" spans="1:47" ht="19.05" customHeight="1">
      <c r="A104" s="178"/>
      <c r="B104" s="420"/>
      <c r="C104" s="421"/>
      <c r="D104" s="421"/>
      <c r="E104" s="421"/>
      <c r="F104" s="421"/>
      <c r="G104" s="421"/>
      <c r="H104" s="421"/>
      <c r="I104" s="421"/>
      <c r="J104" s="176"/>
      <c r="K104" s="409"/>
      <c r="L104" s="409"/>
      <c r="M104" s="409"/>
      <c r="N104" s="409"/>
      <c r="O104" s="409"/>
      <c r="P104" s="409" t="s">
        <v>2097</v>
      </c>
      <c r="Q104" s="409"/>
      <c r="R104" s="203"/>
      <c r="S104" s="202"/>
      <c r="T104" s="409"/>
      <c r="U104" s="409"/>
      <c r="V104" s="409"/>
      <c r="W104" s="409"/>
      <c r="X104" s="409"/>
      <c r="Y104" s="409" t="s">
        <v>2097</v>
      </c>
      <c r="Z104" s="409"/>
      <c r="AA104" s="203"/>
      <c r="AB104" s="202"/>
      <c r="AC104" s="409"/>
      <c r="AD104" s="409"/>
      <c r="AE104" s="409"/>
      <c r="AF104" s="409"/>
      <c r="AG104" s="409"/>
      <c r="AH104" s="409" t="s">
        <v>2097</v>
      </c>
      <c r="AI104" s="409"/>
      <c r="AJ104" s="177"/>
      <c r="AK104" s="162"/>
      <c r="AL104" s="179"/>
      <c r="AM104" s="266"/>
      <c r="AN104" s="8"/>
      <c r="AO104" s="8"/>
      <c r="AP104" s="8"/>
      <c r="AS104" s="244"/>
      <c r="AT104" s="352" t="str">
        <f>IF(OR(AND(J$84="",COUNTA(K104)=1),AND(S$84="",COUNTA(T104)=1),
AND(AB$84="",COUNTA(AC104)=1)),"棟番号を入力してください。","")</f>
        <v/>
      </c>
    </row>
    <row r="105" spans="1:47" ht="12" customHeight="1">
      <c r="A105" s="178"/>
      <c r="B105" s="418" t="s">
        <v>2440</v>
      </c>
      <c r="C105" s="419"/>
      <c r="D105" s="419"/>
      <c r="E105" s="419"/>
      <c r="F105" s="419"/>
      <c r="G105" s="419"/>
      <c r="H105" s="419"/>
      <c r="I105" s="419"/>
      <c r="J105" s="174"/>
      <c r="K105" s="477"/>
      <c r="L105" s="477"/>
      <c r="M105" s="477"/>
      <c r="N105" s="477"/>
      <c r="O105" s="477"/>
      <c r="P105" s="477"/>
      <c r="Q105" s="159"/>
      <c r="R105" s="201"/>
      <c r="S105" s="200"/>
      <c r="T105" s="477"/>
      <c r="U105" s="477"/>
      <c r="V105" s="477"/>
      <c r="W105" s="477"/>
      <c r="X105" s="477"/>
      <c r="Y105" s="477"/>
      <c r="Z105" s="159"/>
      <c r="AA105" s="201"/>
      <c r="AB105" s="200"/>
      <c r="AC105" s="477"/>
      <c r="AD105" s="477"/>
      <c r="AE105" s="477"/>
      <c r="AF105" s="477"/>
      <c r="AG105" s="477"/>
      <c r="AH105" s="477"/>
      <c r="AI105" s="159"/>
      <c r="AJ105" s="175"/>
      <c r="AK105" s="162"/>
      <c r="AL105" s="179"/>
      <c r="AM105" s="4">
        <f>AT105</f>
        <v>0</v>
      </c>
      <c r="AS105" s="244"/>
      <c r="AT105" s="247"/>
    </row>
    <row r="106" spans="1:47" ht="19.05" customHeight="1">
      <c r="A106" s="178"/>
      <c r="B106" s="420"/>
      <c r="C106" s="421"/>
      <c r="D106" s="421"/>
      <c r="E106" s="421"/>
      <c r="F106" s="421"/>
      <c r="G106" s="421"/>
      <c r="H106" s="421"/>
      <c r="I106" s="421"/>
      <c r="J106" s="176"/>
      <c r="K106" s="160" t="s">
        <v>2098</v>
      </c>
      <c r="L106" s="160"/>
      <c r="M106" s="409"/>
      <c r="N106" s="409"/>
      <c r="O106" s="409"/>
      <c r="P106" s="409" t="s">
        <v>2097</v>
      </c>
      <c r="Q106" s="409"/>
      <c r="R106" s="203"/>
      <c r="S106" s="202"/>
      <c r="T106" s="160" t="s">
        <v>2098</v>
      </c>
      <c r="U106" s="160"/>
      <c r="V106" s="409"/>
      <c r="W106" s="409"/>
      <c r="X106" s="409"/>
      <c r="Y106" s="409" t="s">
        <v>2097</v>
      </c>
      <c r="Z106" s="409"/>
      <c r="AA106" s="203"/>
      <c r="AB106" s="202"/>
      <c r="AC106" s="160" t="s">
        <v>2098</v>
      </c>
      <c r="AD106" s="160"/>
      <c r="AE106" s="409"/>
      <c r="AF106" s="409"/>
      <c r="AG106" s="409"/>
      <c r="AH106" s="409" t="s">
        <v>2097</v>
      </c>
      <c r="AI106" s="409"/>
      <c r="AJ106" s="177"/>
      <c r="AK106" s="162"/>
      <c r="AL106" s="179"/>
      <c r="AM106" s="4"/>
      <c r="AS106" s="244"/>
      <c r="AT106" s="247" t="str">
        <f>IF(OR(AND(J$84="",COUNTA(M106)=1),AND(S$84="",COUNTA(V106)=1),
AND(AB$84="",COUNTA(AE106)=1)),"棟番号を入力してください。","")</f>
        <v/>
      </c>
    </row>
    <row r="107" spans="1:47" ht="4.05" customHeight="1">
      <c r="A107" s="178"/>
      <c r="B107" s="16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79"/>
      <c r="AM107" s="4"/>
      <c r="AS107" s="244"/>
      <c r="AT107" s="247"/>
      <c r="AU107" s="247"/>
    </row>
    <row r="108" spans="1:47" ht="4.05" customHeight="1">
      <c r="A108" s="178"/>
      <c r="B108" s="16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c r="AA108" s="162"/>
      <c r="AB108" s="162"/>
      <c r="AC108" s="162"/>
      <c r="AD108" s="162"/>
      <c r="AE108" s="162"/>
      <c r="AF108" s="162"/>
      <c r="AG108" s="162"/>
      <c r="AH108" s="162"/>
      <c r="AI108" s="162"/>
      <c r="AJ108" s="162"/>
      <c r="AK108" s="162"/>
      <c r="AL108" s="179"/>
      <c r="AM108" s="4"/>
      <c r="AS108" s="244"/>
      <c r="AT108" s="247"/>
      <c r="AU108" s="247"/>
    </row>
    <row r="109" spans="1:47" ht="22.95" customHeight="1">
      <c r="A109" s="417" t="s">
        <v>2441</v>
      </c>
      <c r="B109" s="410"/>
      <c r="C109" s="410"/>
      <c r="D109" s="410"/>
      <c r="E109" s="410"/>
      <c r="F109" s="410"/>
      <c r="G109" s="410"/>
      <c r="H109" s="410"/>
      <c r="I109" s="410"/>
      <c r="J109" s="410"/>
      <c r="K109" s="410"/>
      <c r="L109" s="410"/>
      <c r="M109" s="410"/>
      <c r="N109" s="410"/>
      <c r="O109" s="410"/>
      <c r="P109" s="284"/>
      <c r="R109" s="411"/>
      <c r="S109" s="412"/>
      <c r="T109" s="412"/>
      <c r="U109" s="412"/>
      <c r="V109" s="412"/>
      <c r="W109" s="412"/>
      <c r="X109" s="412"/>
      <c r="Y109" s="412"/>
      <c r="Z109" s="412"/>
      <c r="AA109" s="262" t="s">
        <v>47</v>
      </c>
      <c r="AB109" s="207"/>
      <c r="AC109" s="206"/>
      <c r="AD109" s="206"/>
      <c r="AG109" s="162"/>
      <c r="AH109" s="162"/>
      <c r="AI109" s="162"/>
      <c r="AJ109" s="162"/>
      <c r="AK109" s="162"/>
      <c r="AL109" s="179"/>
      <c r="AM109" s="4"/>
      <c r="AS109" s="244"/>
      <c r="AT109" s="247" t="str">
        <f>IF(AND($AN$78=TRUE,R109=""),"未入力です。",IF(AND($AN$78=FALSE,R109&lt;&gt;""),"【４．工事種別】が新築以外の場合は回答は不要です。",""))</f>
        <v/>
      </c>
    </row>
    <row r="110" spans="1:47" ht="2.5499999999999998" customHeight="1">
      <c r="A110" s="176"/>
      <c r="B110" s="160"/>
      <c r="C110" s="160"/>
      <c r="D110" s="160"/>
      <c r="E110" s="160"/>
      <c r="F110" s="160"/>
      <c r="G110" s="160"/>
      <c r="H110" s="160"/>
      <c r="I110" s="160"/>
      <c r="J110" s="160"/>
      <c r="K110" s="160"/>
      <c r="L110" s="160"/>
      <c r="M110" s="160"/>
      <c r="N110" s="160"/>
      <c r="O110" s="160"/>
      <c r="P110" s="160"/>
      <c r="Q110" s="160"/>
      <c r="R110" s="160"/>
      <c r="S110" s="160"/>
      <c r="T110" s="160"/>
      <c r="U110" s="160"/>
      <c r="V110" s="160"/>
      <c r="W110" s="160"/>
      <c r="X110" s="160"/>
      <c r="Y110" s="160"/>
      <c r="Z110" s="160"/>
      <c r="AA110" s="160"/>
      <c r="AB110" s="160"/>
      <c r="AC110" s="160"/>
      <c r="AD110" s="160"/>
      <c r="AE110" s="160"/>
      <c r="AF110" s="160"/>
      <c r="AG110" s="160"/>
      <c r="AH110" s="160"/>
      <c r="AI110" s="160"/>
      <c r="AJ110" s="160"/>
      <c r="AK110" s="160"/>
      <c r="AL110" s="177"/>
      <c r="AM110" s="4"/>
      <c r="AS110" s="244"/>
      <c r="AT110" s="247"/>
    </row>
    <row r="111" spans="1:47" ht="4.05" customHeight="1">
      <c r="A111" s="162"/>
      <c r="B111" s="16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c r="AA111" s="162"/>
      <c r="AB111" s="162"/>
      <c r="AC111" s="162"/>
      <c r="AD111" s="162"/>
      <c r="AE111" s="162"/>
      <c r="AF111" s="162"/>
      <c r="AG111" s="162"/>
      <c r="AH111" s="162"/>
      <c r="AI111" s="162"/>
      <c r="AJ111" s="162"/>
      <c r="AK111" s="162"/>
      <c r="AL111" s="162"/>
      <c r="AM111" s="4"/>
      <c r="AS111" s="244"/>
      <c r="AT111" s="247"/>
    </row>
    <row r="112" spans="1:47" ht="15" customHeight="1">
      <c r="A112" s="410" t="s">
        <v>50</v>
      </c>
      <c r="B112" s="410"/>
      <c r="C112" s="410"/>
      <c r="D112" s="410"/>
      <c r="E112" s="410"/>
      <c r="F112" s="410"/>
      <c r="G112" s="410"/>
      <c r="H112" s="410"/>
      <c r="I112" s="410"/>
      <c r="J112" s="410"/>
      <c r="K112" s="410"/>
      <c r="L112" s="410"/>
      <c r="M112" s="410"/>
      <c r="N112" s="410"/>
      <c r="O112" s="410"/>
      <c r="P112" s="410"/>
      <c r="Q112" s="410"/>
      <c r="R112" s="410"/>
      <c r="S112" s="410"/>
      <c r="T112" s="410"/>
      <c r="U112" s="410"/>
      <c r="V112" s="410"/>
      <c r="W112" s="410"/>
      <c r="X112" s="410"/>
      <c r="Y112" s="410"/>
      <c r="Z112" s="410"/>
      <c r="AA112" s="410"/>
      <c r="AB112" s="410"/>
      <c r="AC112" s="410"/>
      <c r="AD112" s="410"/>
      <c r="AE112" s="410"/>
      <c r="AF112" s="410"/>
      <c r="AG112" s="410"/>
      <c r="AH112" s="410"/>
      <c r="AI112" s="410"/>
      <c r="AJ112" s="410"/>
      <c r="AK112" s="257"/>
      <c r="AL112" s="257"/>
      <c r="AM112" s="4"/>
      <c r="AS112" s="244"/>
      <c r="AT112" s="247"/>
    </row>
    <row r="113" spans="1:59" ht="2.25" customHeight="1">
      <c r="A113" s="162"/>
      <c r="B113" s="16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c r="AA113" s="162"/>
      <c r="AB113" s="162"/>
      <c r="AC113" s="162"/>
      <c r="AD113" s="162"/>
      <c r="AE113" s="162"/>
      <c r="AF113" s="162"/>
      <c r="AG113" s="162"/>
      <c r="AH113" s="162"/>
      <c r="AI113" s="162"/>
      <c r="AJ113" s="162"/>
      <c r="AK113" s="162"/>
      <c r="AL113" s="162"/>
      <c r="AM113" s="4" t="str">
        <f>IF(AND($AL$87=TRUE,R113=""),"未入力",IF(AND($AL$87=FALSE,R113&lt;&gt;""),"入力不要",""))</f>
        <v/>
      </c>
      <c r="AS113" s="244"/>
      <c r="AT113" s="247"/>
    </row>
    <row r="114" spans="1:59" ht="2.25" customHeight="1">
      <c r="A114" s="174"/>
      <c r="B114" s="159"/>
      <c r="C114" s="159"/>
      <c r="D114" s="159"/>
      <c r="E114" s="159"/>
      <c r="F114" s="159"/>
      <c r="G114" s="159"/>
      <c r="H114" s="159"/>
      <c r="I114" s="159"/>
      <c r="J114" s="159"/>
      <c r="K114" s="159"/>
      <c r="L114" s="159"/>
      <c r="M114" s="159"/>
      <c r="N114" s="159"/>
      <c r="O114" s="159"/>
      <c r="P114" s="159"/>
      <c r="Q114" s="159"/>
      <c r="R114" s="159"/>
      <c r="S114" s="159"/>
      <c r="T114" s="159"/>
      <c r="U114" s="159"/>
      <c r="V114" s="159"/>
      <c r="W114" s="159"/>
      <c r="X114" s="159"/>
      <c r="Y114" s="159"/>
      <c r="Z114" s="159"/>
      <c r="AA114" s="159"/>
      <c r="AB114" s="159"/>
      <c r="AC114" s="159"/>
      <c r="AD114" s="159"/>
      <c r="AE114" s="159"/>
      <c r="AF114" s="159"/>
      <c r="AG114" s="159"/>
      <c r="AH114" s="159"/>
      <c r="AI114" s="159"/>
      <c r="AJ114" s="159"/>
      <c r="AK114" s="159"/>
      <c r="AL114" s="175"/>
      <c r="AM114" s="4"/>
      <c r="AS114" s="244"/>
      <c r="AT114" s="247"/>
    </row>
    <row r="115" spans="1:59" ht="14.55" customHeight="1">
      <c r="A115" s="188" t="s">
        <v>51</v>
      </c>
      <c r="B115" s="189"/>
      <c r="C115" s="189"/>
      <c r="D115" s="189"/>
      <c r="E115" s="189"/>
      <c r="F115" s="189"/>
      <c r="G115" s="189"/>
      <c r="H115" s="189"/>
      <c r="I115" s="162"/>
      <c r="J115" s="162"/>
      <c r="K115" s="162"/>
      <c r="L115" s="162"/>
      <c r="M115" s="162"/>
      <c r="N115" s="162"/>
      <c r="O115" s="162"/>
      <c r="P115" s="162"/>
      <c r="Q115" s="162"/>
      <c r="R115" s="162"/>
      <c r="S115" s="162"/>
      <c r="T115" s="162"/>
      <c r="U115" s="162"/>
      <c r="V115" s="162"/>
      <c r="W115" s="162"/>
      <c r="X115" s="162"/>
      <c r="Y115" s="162"/>
      <c r="Z115" s="162"/>
      <c r="AA115" s="162"/>
      <c r="AB115" s="162"/>
      <c r="AC115" s="162"/>
      <c r="AD115" s="162"/>
      <c r="AE115" s="162"/>
      <c r="AF115" s="162"/>
      <c r="AG115" s="162"/>
      <c r="AH115" s="162"/>
      <c r="AI115" s="162"/>
      <c r="AJ115" s="162"/>
      <c r="AK115" s="162"/>
      <c r="AL115" s="179"/>
      <c r="AM115" s="4"/>
      <c r="AS115" s="244"/>
      <c r="AT115" s="247"/>
    </row>
    <row r="116" spans="1:59" ht="18" customHeight="1">
      <c r="A116" s="178"/>
      <c r="B116" s="391" t="s">
        <v>2250</v>
      </c>
      <c r="C116" s="366"/>
      <c r="D116" s="366"/>
      <c r="E116" s="366"/>
      <c r="F116" s="366"/>
      <c r="G116" s="366"/>
      <c r="H116" s="366"/>
      <c r="I116" s="366"/>
      <c r="J116" s="361"/>
      <c r="K116" s="362"/>
      <c r="L116" s="362"/>
      <c r="M116" s="362"/>
      <c r="N116" s="362"/>
      <c r="O116" s="362"/>
      <c r="P116" s="367"/>
      <c r="Q116" s="158"/>
      <c r="R116" s="158"/>
      <c r="S116" s="158"/>
      <c r="T116" s="158"/>
      <c r="U116" s="158"/>
      <c r="V116" s="158"/>
      <c r="W116" s="158"/>
      <c r="X116" s="158"/>
      <c r="Y116" s="158"/>
      <c r="Z116" s="158"/>
      <c r="AA116" s="158"/>
      <c r="AB116" s="158"/>
      <c r="AC116" s="158"/>
      <c r="AD116" s="158"/>
      <c r="AE116" s="158"/>
      <c r="AF116" s="158"/>
      <c r="AG116" s="158"/>
      <c r="AH116" s="158"/>
      <c r="AI116" s="158"/>
      <c r="AJ116" s="162"/>
      <c r="AK116" s="162"/>
      <c r="AL116" s="179"/>
      <c r="AM116" s="11"/>
      <c r="AN116" s="290"/>
      <c r="AO116" s="290"/>
      <c r="AP116" s="290"/>
      <c r="AQ116" s="290"/>
      <c r="AR116" s="290"/>
      <c r="AS116" s="244"/>
      <c r="AT116" s="247"/>
    </row>
    <row r="117" spans="1:59" ht="31.05" customHeight="1">
      <c r="A117" s="178"/>
      <c r="B117" s="418" t="s">
        <v>2255</v>
      </c>
      <c r="C117" s="419"/>
      <c r="D117" s="419"/>
      <c r="E117" s="419"/>
      <c r="F117" s="419"/>
      <c r="G117" s="419"/>
      <c r="H117" s="419"/>
      <c r="I117" s="490"/>
      <c r="J117" s="174"/>
      <c r="K117" s="256" t="s">
        <v>52</v>
      </c>
      <c r="L117" s="256"/>
      <c r="M117" s="256"/>
      <c r="N117" s="256"/>
      <c r="O117" s="159"/>
      <c r="P117" s="265"/>
      <c r="Q117" s="291" t="s">
        <v>53</v>
      </c>
      <c r="R117" s="255"/>
      <c r="S117" s="255"/>
      <c r="T117" s="159"/>
      <c r="U117" s="255"/>
      <c r="V117" s="255"/>
      <c r="W117" s="159"/>
      <c r="X117" s="255"/>
      <c r="Y117" s="255"/>
      <c r="Z117" s="175"/>
      <c r="AA117" s="284"/>
      <c r="AB117" s="162"/>
      <c r="AC117" s="162"/>
      <c r="AD117" s="162"/>
      <c r="AE117" s="162"/>
      <c r="AF117" s="162"/>
      <c r="AG117" s="162"/>
      <c r="AH117" s="162"/>
      <c r="AI117" s="162"/>
      <c r="AJ117" s="162"/>
      <c r="AK117" s="162"/>
      <c r="AL117" s="179"/>
      <c r="AM117" s="245"/>
      <c r="AN117" s="290" t="b">
        <v>0</v>
      </c>
      <c r="AO117" s="290" t="b">
        <v>0</v>
      </c>
      <c r="AP117" s="290"/>
      <c r="AQ117" s="290"/>
      <c r="AR117" s="290"/>
      <c r="AS117" s="244">
        <f>COUNTIF(AN117:AO117, TRUE)</f>
        <v>0</v>
      </c>
      <c r="AT117" s="247" t="str">
        <f>IF(AND($J116&lt;&gt;"",COUNTIF(AN117:AP117,TRUE)=0),"未入力です。",
  IF(AND($J116&lt;&gt;"",COUNTIF(AN117:AP117,TRUE)&gt;1),"選択は1つまでです。",""))</f>
        <v/>
      </c>
    </row>
    <row r="118" spans="1:59" ht="17.100000000000001" customHeight="1">
      <c r="A118" s="178"/>
      <c r="B118" s="423" t="s">
        <v>2256</v>
      </c>
      <c r="C118" s="424"/>
      <c r="D118" s="424"/>
      <c r="E118" s="424"/>
      <c r="F118" s="424"/>
      <c r="G118" s="424"/>
      <c r="H118" s="424"/>
      <c r="I118" s="425"/>
      <c r="J118" s="174"/>
      <c r="K118" s="185" t="s">
        <v>54</v>
      </c>
      <c r="L118" s="185"/>
      <c r="M118" s="185"/>
      <c r="N118" s="185"/>
      <c r="O118" s="185"/>
      <c r="P118" s="185"/>
      <c r="Q118" s="159"/>
      <c r="R118" s="159"/>
      <c r="S118" s="357" t="s">
        <v>55</v>
      </c>
      <c r="T118" s="357"/>
      <c r="U118" s="357"/>
      <c r="V118" s="357"/>
      <c r="W118" s="357"/>
      <c r="X118" s="159"/>
      <c r="Y118" s="159"/>
      <c r="Z118" s="357" t="s">
        <v>56</v>
      </c>
      <c r="AA118" s="357"/>
      <c r="AB118" s="357"/>
      <c r="AC118" s="357"/>
      <c r="AD118" s="357"/>
      <c r="AE118" s="357"/>
      <c r="AF118" s="357"/>
      <c r="AG118" s="357"/>
      <c r="AH118" s="357"/>
      <c r="AI118" s="358"/>
      <c r="AJ118" s="162"/>
      <c r="AK118" s="162"/>
      <c r="AL118" s="179"/>
      <c r="AM118" s="11" t="str">
        <f>IF(AND($I120&lt;&gt;"",COUNTIF(AN118:AP119,TRUE)=0),"未入力",
  IF(AND($I120&lt;&gt;"",COUNTIF(AN118:AP119,TRUE)&gt;1),"複数選択",""))</f>
        <v/>
      </c>
      <c r="AN118" s="292" t="b">
        <v>0</v>
      </c>
      <c r="AO118" s="292" t="b">
        <v>0</v>
      </c>
      <c r="AP118" s="292" t="b">
        <v>0</v>
      </c>
      <c r="AQ118" s="292"/>
      <c r="AR118" s="292"/>
      <c r="AS118" s="244">
        <f>COUNTIF(AN118:AP118, TRUE)</f>
        <v>0</v>
      </c>
      <c r="AT118" s="247" t="str">
        <f>IF(AND($J$116&lt;&gt;"",AN117=TRUE,COUNTIF(AN118:AP119,TRUE)=0),"ロで新設を選んだ場合は回答が必要です。",
  IF(AND($J$116&lt;&gt;"",AN117&lt;&gt;TRUE,COUNTIF(AN118:AP119,TRUE)&gt;0),"ロで新設を選んだ場合に回答してください。",""))</f>
        <v/>
      </c>
    </row>
    <row r="119" spans="1:59" ht="17.100000000000001" customHeight="1">
      <c r="A119" s="178"/>
      <c r="B119" s="426"/>
      <c r="C119" s="427"/>
      <c r="D119" s="427"/>
      <c r="E119" s="427"/>
      <c r="F119" s="427"/>
      <c r="G119" s="427"/>
      <c r="H119" s="427"/>
      <c r="I119" s="428"/>
      <c r="J119" s="176"/>
      <c r="K119" s="386" t="s">
        <v>57</v>
      </c>
      <c r="L119" s="386"/>
      <c r="M119" s="386"/>
      <c r="N119" s="386"/>
      <c r="O119" s="386"/>
      <c r="P119" s="386"/>
      <c r="Q119" s="386"/>
      <c r="R119" s="386"/>
      <c r="S119" s="160"/>
      <c r="T119" s="160"/>
      <c r="U119" s="386" t="s">
        <v>58</v>
      </c>
      <c r="V119" s="386"/>
      <c r="W119" s="386"/>
      <c r="X119" s="386"/>
      <c r="Y119" s="160"/>
      <c r="Z119" s="160"/>
      <c r="AA119" s="160"/>
      <c r="AB119" s="160"/>
      <c r="AC119" s="160"/>
      <c r="AD119" s="160"/>
      <c r="AE119" s="160"/>
      <c r="AF119" s="160"/>
      <c r="AG119" s="160"/>
      <c r="AH119" s="160"/>
      <c r="AI119" s="177"/>
      <c r="AJ119" s="162"/>
      <c r="AK119" s="162"/>
      <c r="AL119" s="179"/>
      <c r="AM119" s="11"/>
      <c r="AN119" s="292" t="b">
        <v>0</v>
      </c>
      <c r="AO119" s="292" t="b">
        <v>0</v>
      </c>
      <c r="AP119" s="292"/>
      <c r="AQ119" s="292"/>
      <c r="AR119" s="292"/>
      <c r="AS119" s="244">
        <f>COUNTIF(AN119:AO119, TRUE)</f>
        <v>0</v>
      </c>
      <c r="AT119" s="247" t="str">
        <f>IF(AND($J$116&lt;&gt;"",COUNTIF(AN118:AP119,TRUE)&gt;1),"選択は1つまでです。","")</f>
        <v/>
      </c>
    </row>
    <row r="120" spans="1:59" ht="17.100000000000001" customHeight="1">
      <c r="A120" s="178"/>
      <c r="B120" s="437" t="s">
        <v>2257</v>
      </c>
      <c r="C120" s="422"/>
      <c r="D120" s="422"/>
      <c r="E120" s="422"/>
      <c r="F120" s="422"/>
      <c r="G120" s="422"/>
      <c r="H120" s="422"/>
      <c r="I120" s="429"/>
      <c r="J120" s="180"/>
      <c r="K120" s="366" t="s">
        <v>59</v>
      </c>
      <c r="L120" s="366"/>
      <c r="M120" s="366"/>
      <c r="N120" s="366"/>
      <c r="O120" s="366"/>
      <c r="P120" s="293"/>
      <c r="Q120" s="181"/>
      <c r="R120" s="422" t="s">
        <v>60</v>
      </c>
      <c r="S120" s="422"/>
      <c r="T120" s="422"/>
      <c r="U120" s="422"/>
      <c r="V120" s="422"/>
      <c r="W120" s="422"/>
      <c r="X120" s="181"/>
      <c r="Y120" s="366" t="s">
        <v>61</v>
      </c>
      <c r="Z120" s="366"/>
      <c r="AA120" s="366"/>
      <c r="AB120" s="366"/>
      <c r="AC120" s="366"/>
      <c r="AD120" s="392"/>
      <c r="AE120" s="162"/>
      <c r="AF120" s="162"/>
      <c r="AG120" s="162"/>
      <c r="AH120" s="162"/>
      <c r="AI120" s="294"/>
      <c r="AJ120" s="162"/>
      <c r="AK120" s="162"/>
      <c r="AL120" s="179"/>
      <c r="AM120" s="11" t="str">
        <f>IF(AND($I120&lt;&gt;"",COUNTIF(AN120:AP121,TRUE)=0),"未入力",
  IF(AND($I120&lt;&gt;"",COUNTIF(AN120:AP121,TRUE)&gt;1),"複数選択",""))</f>
        <v/>
      </c>
      <c r="AN120" s="292" t="b">
        <v>0</v>
      </c>
      <c r="AO120" s="292" t="b">
        <v>0</v>
      </c>
      <c r="AP120" s="292" t="b">
        <v>0</v>
      </c>
      <c r="AQ120" s="292"/>
      <c r="AR120" s="292"/>
      <c r="AS120" s="244">
        <f>COUNTIF(AN120:AP120, TRUE)</f>
        <v>0</v>
      </c>
      <c r="AT120" s="247" t="str">
        <f>IF(AND($J$116&lt;&gt;"",COUNTIF(AN120:AP120,TRUE)=0),"未入力です。",
  IF(AND($J$116&lt;&gt;"",COUNTIF(AN120:AP120,TRUE)&gt;1),"選択は1つまでです。",""))</f>
        <v/>
      </c>
    </row>
    <row r="121" spans="1:59" ht="17.100000000000001" customHeight="1">
      <c r="A121" s="178"/>
      <c r="B121" s="391" t="s">
        <v>2258</v>
      </c>
      <c r="C121" s="366"/>
      <c r="D121" s="366"/>
      <c r="E121" s="366"/>
      <c r="F121" s="366"/>
      <c r="G121" s="366"/>
      <c r="H121" s="366"/>
      <c r="I121" s="392"/>
      <c r="J121" s="180"/>
      <c r="K121" s="366" t="s">
        <v>62</v>
      </c>
      <c r="L121" s="366"/>
      <c r="M121" s="366"/>
      <c r="N121" s="366"/>
      <c r="O121" s="366"/>
      <c r="P121" s="293"/>
      <c r="Q121" s="181"/>
      <c r="R121" s="366" t="s">
        <v>63</v>
      </c>
      <c r="S121" s="366"/>
      <c r="T121" s="366"/>
      <c r="U121" s="366"/>
      <c r="V121" s="366"/>
      <c r="W121" s="366"/>
      <c r="X121" s="181"/>
      <c r="Y121" s="422" t="s">
        <v>64</v>
      </c>
      <c r="Z121" s="422"/>
      <c r="AA121" s="422"/>
      <c r="AB121" s="422"/>
      <c r="AC121" s="422"/>
      <c r="AD121" s="429"/>
      <c r="AE121" s="162"/>
      <c r="AF121" s="162"/>
      <c r="AG121" s="162"/>
      <c r="AH121" s="162"/>
      <c r="AI121" s="294"/>
      <c r="AJ121" s="162"/>
      <c r="AK121" s="162"/>
      <c r="AL121" s="179"/>
      <c r="AM121" s="11"/>
      <c r="AN121" s="292" t="b">
        <v>0</v>
      </c>
      <c r="AO121" s="292" t="b">
        <v>0</v>
      </c>
      <c r="AP121" s="292" t="b">
        <v>0</v>
      </c>
      <c r="AQ121" s="292"/>
      <c r="AR121" s="292"/>
      <c r="AS121" s="244">
        <f>COUNTIF(AN121:AP121, TRUE)</f>
        <v>0</v>
      </c>
      <c r="AT121" s="247" t="str">
        <f>IF(AND(AND(J81&gt;=30,J81&lt;&gt;"01",J81&lt;&gt;"02"),AP121=FALSE,J116&lt;&gt;""),"【５．主要用途】が産業専用建築物の場合、住宅の種類は（３）のみです",
IF(AND($J$116&lt;&gt;"",COUNTIF(AN121:AP121,TRUE)=0),"未入力です。",
  IF(AND($J$116&lt;&gt;"",COUNTIF(AN121:AP121,TRUE)&gt;1),"選択は1つまでです。","")))</f>
        <v/>
      </c>
    </row>
    <row r="122" spans="1:59" ht="17.100000000000001" customHeight="1">
      <c r="A122" s="178"/>
      <c r="B122" s="391" t="s">
        <v>2259</v>
      </c>
      <c r="C122" s="366"/>
      <c r="D122" s="366"/>
      <c r="E122" s="366"/>
      <c r="F122" s="366"/>
      <c r="G122" s="366"/>
      <c r="H122" s="366"/>
      <c r="I122" s="392"/>
      <c r="J122" s="174"/>
      <c r="K122" s="422" t="s">
        <v>65</v>
      </c>
      <c r="L122" s="422"/>
      <c r="M122" s="422"/>
      <c r="N122" s="422"/>
      <c r="O122" s="422"/>
      <c r="P122" s="422"/>
      <c r="Q122" s="159"/>
      <c r="R122" s="357" t="s">
        <v>66</v>
      </c>
      <c r="S122" s="357"/>
      <c r="T122" s="357"/>
      <c r="U122" s="357"/>
      <c r="V122" s="357"/>
      <c r="W122" s="357"/>
      <c r="X122" s="159"/>
      <c r="Y122" s="357" t="s">
        <v>67</v>
      </c>
      <c r="Z122" s="357"/>
      <c r="AA122" s="357"/>
      <c r="AB122" s="357"/>
      <c r="AC122" s="357"/>
      <c r="AD122" s="175"/>
      <c r="AE122" s="410"/>
      <c r="AF122" s="410"/>
      <c r="AG122" s="410"/>
      <c r="AH122" s="410"/>
      <c r="AI122" s="410"/>
      <c r="AJ122" s="162"/>
      <c r="AK122" s="162"/>
      <c r="AL122" s="179"/>
      <c r="AM122" s="11" t="str">
        <f>IF(AND($I120&lt;&gt;"",COUNTIF(AN122:AP122,TRUE)=0),"未入力",
  IF(AND($I120&lt;&gt;"",COUNTIF(AN122:AP122,TRUE)&gt;1),"複数選択",""))</f>
        <v/>
      </c>
      <c r="AN122" s="292" t="b">
        <v>0</v>
      </c>
      <c r="AO122" s="292" t="b">
        <v>0</v>
      </c>
      <c r="AP122" s="292" t="b">
        <v>0</v>
      </c>
      <c r="AQ122" s="292"/>
      <c r="AR122" s="292"/>
      <c r="AS122" s="244">
        <f>COUNTIF(AN122:AP122, TRUE)</f>
        <v>0</v>
      </c>
      <c r="AT122" s="247" t="str">
        <f>IF(AND($J$116&lt;&gt;"",COUNTIF(AN122:AP122,TRUE)=0),"未入力です。",
  IF(AND($J$116&lt;&gt;"",COUNTIF(AN122:AP122,TRUE)&gt;1),"選択は1つまでです。",""))</f>
        <v/>
      </c>
      <c r="AZ122" s="284"/>
      <c r="BA122" s="284"/>
      <c r="BB122" s="284"/>
      <c r="BC122" s="284"/>
      <c r="BD122" s="284"/>
      <c r="BE122" s="284"/>
      <c r="BF122" s="284"/>
      <c r="BG122" s="284"/>
    </row>
    <row r="123" spans="1:59" ht="17.100000000000001" customHeight="1">
      <c r="A123" s="178"/>
      <c r="B123" s="391" t="s">
        <v>2260</v>
      </c>
      <c r="C123" s="366"/>
      <c r="D123" s="366"/>
      <c r="E123" s="366"/>
      <c r="F123" s="366"/>
      <c r="G123" s="366"/>
      <c r="H123" s="366"/>
      <c r="I123" s="392"/>
      <c r="J123" s="180"/>
      <c r="K123" s="366" t="s">
        <v>68</v>
      </c>
      <c r="L123" s="366"/>
      <c r="M123" s="366"/>
      <c r="N123" s="366"/>
      <c r="O123" s="366"/>
      <c r="P123" s="491"/>
      <c r="Q123" s="198"/>
      <c r="R123" s="366" t="s">
        <v>69</v>
      </c>
      <c r="S123" s="366"/>
      <c r="T123" s="366"/>
      <c r="U123" s="366"/>
      <c r="V123" s="366"/>
      <c r="W123" s="181"/>
      <c r="X123" s="198"/>
      <c r="Y123" s="366" t="s">
        <v>70</v>
      </c>
      <c r="Z123" s="366"/>
      <c r="AA123" s="366"/>
      <c r="AB123" s="366"/>
      <c r="AC123" s="366"/>
      <c r="AD123" s="181"/>
      <c r="AE123" s="200"/>
      <c r="AF123" s="357" t="s">
        <v>71</v>
      </c>
      <c r="AG123" s="357"/>
      <c r="AH123" s="357"/>
      <c r="AI123" s="357"/>
      <c r="AJ123" s="357"/>
      <c r="AK123" s="256"/>
      <c r="AL123" s="218"/>
      <c r="AM123" s="11"/>
      <c r="AN123" s="292" t="b">
        <v>0</v>
      </c>
      <c r="AO123" s="292" t="b">
        <v>0</v>
      </c>
      <c r="AP123" s="292" t="b">
        <v>0</v>
      </c>
      <c r="AQ123" s="292" t="b">
        <v>0</v>
      </c>
      <c r="AR123" s="292"/>
      <c r="AS123" s="244">
        <f>COUNTIF(AN123:AQ123, TRUE)</f>
        <v>0</v>
      </c>
      <c r="AT123" s="247" t="str">
        <f>IF(AND($J116&lt;&gt;"",COUNTIF(AN123:AQ123,TRUE)=0),"未入力です。",
IF(AND($J116&lt;&gt;"",OR(AND(AN123=FALSE,J125&lt;&gt;""),AND(AO123=FALSE,Q125&lt;&gt;""),AND(AP123=FALSE,X125&lt;&gt;""),AND(AQ123=FALSE,AE125&lt;&gt;""))),"未入力です。",""))</f>
        <v/>
      </c>
      <c r="AZ123" s="284"/>
      <c r="BA123" s="284"/>
      <c r="BB123" s="284"/>
      <c r="BC123" s="284"/>
      <c r="BD123" s="284"/>
      <c r="BE123" s="284"/>
      <c r="BF123" s="284"/>
      <c r="BG123" s="284"/>
    </row>
    <row r="124" spans="1:59" ht="20.100000000000001" customHeight="1">
      <c r="A124" s="178"/>
      <c r="B124" s="391" t="s">
        <v>2261</v>
      </c>
      <c r="C124" s="366"/>
      <c r="D124" s="366"/>
      <c r="E124" s="366"/>
      <c r="F124" s="366"/>
      <c r="G124" s="366"/>
      <c r="H124" s="366"/>
      <c r="I124" s="392"/>
      <c r="J124" s="413"/>
      <c r="K124" s="365"/>
      <c r="L124" s="365"/>
      <c r="M124" s="365"/>
      <c r="N124" s="365"/>
      <c r="O124" s="181" t="s">
        <v>72</v>
      </c>
      <c r="P124" s="181"/>
      <c r="Q124" s="364"/>
      <c r="R124" s="365"/>
      <c r="S124" s="365"/>
      <c r="T124" s="365"/>
      <c r="U124" s="365"/>
      <c r="V124" s="181" t="s">
        <v>72</v>
      </c>
      <c r="W124" s="181"/>
      <c r="X124" s="364"/>
      <c r="Y124" s="365"/>
      <c r="Z124" s="365"/>
      <c r="AA124" s="365"/>
      <c r="AB124" s="365"/>
      <c r="AC124" s="181" t="s">
        <v>72</v>
      </c>
      <c r="AD124" s="181"/>
      <c r="AE124" s="364"/>
      <c r="AF124" s="365"/>
      <c r="AG124" s="365"/>
      <c r="AH124" s="365"/>
      <c r="AI124" s="365"/>
      <c r="AJ124" s="185" t="s">
        <v>72</v>
      </c>
      <c r="AK124" s="185"/>
      <c r="AL124" s="219"/>
      <c r="AM124" s="11" t="str">
        <f>IF(AND($I120&lt;&gt;"",COUNTIF(AN124:AP124,TRUE)=0),"未入力",
  IF(AND($I120&lt;&gt;"",COUNTIF(AN124:AP124,TRUE)&gt;1),"複数選択",""))</f>
        <v/>
      </c>
      <c r="AN124" s="292"/>
      <c r="AO124" s="292"/>
      <c r="AP124" s="292"/>
      <c r="AQ124" s="292"/>
      <c r="AR124" s="292"/>
      <c r="AS124" s="295"/>
      <c r="AT124" s="247" t="str">
        <f>IF(AND($J116&lt;&gt;"",OR($J$81="01",$J$81="02",$J$81&lt;=24)),
  IF(AND($J116&lt;&gt;"",COUNTA(J124,Q124,X124,AE124)=0),"未入力です。",""),"")</f>
        <v/>
      </c>
      <c r="BD124" s="284"/>
    </row>
    <row r="125" spans="1:59" ht="27" customHeight="1">
      <c r="A125" s="178"/>
      <c r="B125" s="492" t="s">
        <v>2262</v>
      </c>
      <c r="C125" s="492"/>
      <c r="D125" s="492"/>
      <c r="E125" s="492"/>
      <c r="F125" s="492"/>
      <c r="G125" s="492"/>
      <c r="H125" s="492"/>
      <c r="I125" s="492"/>
      <c r="J125" s="368"/>
      <c r="K125" s="360"/>
      <c r="L125" s="360"/>
      <c r="M125" s="360"/>
      <c r="N125" s="360"/>
      <c r="O125" s="181" t="s">
        <v>47</v>
      </c>
      <c r="P125" s="181"/>
      <c r="Q125" s="359"/>
      <c r="R125" s="360"/>
      <c r="S125" s="360"/>
      <c r="T125" s="360"/>
      <c r="U125" s="360"/>
      <c r="V125" s="181" t="s">
        <v>47</v>
      </c>
      <c r="W125" s="181"/>
      <c r="X125" s="359"/>
      <c r="Y125" s="360"/>
      <c r="Z125" s="360"/>
      <c r="AA125" s="360"/>
      <c r="AB125" s="360"/>
      <c r="AC125" s="181" t="s">
        <v>47</v>
      </c>
      <c r="AD125" s="181"/>
      <c r="AE125" s="359"/>
      <c r="AF125" s="360"/>
      <c r="AG125" s="360"/>
      <c r="AH125" s="360"/>
      <c r="AI125" s="360"/>
      <c r="AJ125" s="181" t="s">
        <v>47</v>
      </c>
      <c r="AK125" s="181"/>
      <c r="AL125" s="218"/>
      <c r="AM125" s="11" t="str">
        <f>IF(AND($I120&lt;&gt;"",COUNTIF(AN125:AQ125,TRUE)=0),"未入力","")</f>
        <v/>
      </c>
      <c r="AN125" s="292"/>
      <c r="AO125" s="292"/>
      <c r="AP125" s="292"/>
      <c r="AQ125" s="292"/>
      <c r="AR125" s="292"/>
      <c r="AS125" s="244">
        <f>COUNTIF(AN122:AP122, TRUE)</f>
        <v>0</v>
      </c>
      <c r="AT125" s="247" t="str">
        <f>IF(AND($J116&lt;&gt;"",COUNTA(J125,Q125,X125,AE125)=0),"未入力です。","")</f>
        <v/>
      </c>
    </row>
    <row r="126" spans="1:59" ht="4.05" customHeight="1">
      <c r="A126" s="178"/>
      <c r="B126" s="265"/>
      <c r="C126" s="265"/>
      <c r="D126" s="265"/>
      <c r="E126" s="265"/>
      <c r="F126" s="265"/>
      <c r="G126" s="265"/>
      <c r="H126" s="265"/>
      <c r="I126" s="265"/>
      <c r="J126" s="294"/>
      <c r="K126" s="294"/>
      <c r="L126" s="294"/>
      <c r="M126" s="294"/>
      <c r="N126" s="294"/>
      <c r="O126" s="294"/>
      <c r="P126" s="294"/>
      <c r="Q126" s="294"/>
      <c r="R126" s="294"/>
      <c r="S126" s="294"/>
      <c r="T126" s="294"/>
      <c r="U126" s="294"/>
      <c r="V126" s="294"/>
      <c r="W126" s="294"/>
      <c r="X126" s="294"/>
      <c r="Y126" s="294"/>
      <c r="Z126" s="294"/>
      <c r="AA126" s="294"/>
      <c r="AB126" s="294"/>
      <c r="AC126" s="294"/>
      <c r="AD126" s="294"/>
      <c r="AE126" s="294"/>
      <c r="AF126" s="294"/>
      <c r="AG126" s="294"/>
      <c r="AH126" s="294"/>
      <c r="AI126" s="294"/>
      <c r="AJ126" s="162"/>
      <c r="AK126" s="162"/>
      <c r="AL126" s="179"/>
      <c r="AM126" s="248" t="str">
        <f>IF(AND($I120="",COUNTA(M129,S129,Z129,AG129)&gt;0),"回答不要",
  IF(AND($I120&lt;&gt;"",OR($R$90&lt;&gt;"",$R$91&lt;&gt;""),COUNTIF(AN118:AP118,TRUE)&gt;0),
  IF(AND($I120&lt;&gt;"",COUNTA(M129,S129,Z129,AG129)=0),"未入力",""),""))</f>
        <v/>
      </c>
      <c r="AN126" s="247"/>
      <c r="AO126" s="247"/>
      <c r="AP126" s="247"/>
      <c r="AQ126" s="247"/>
      <c r="AR126" s="247"/>
      <c r="AS126" s="244"/>
      <c r="AT126" s="247"/>
    </row>
    <row r="127" spans="1:59" ht="4.05" customHeight="1">
      <c r="A127" s="178"/>
      <c r="B127" s="265"/>
      <c r="C127" s="265"/>
      <c r="D127" s="265"/>
      <c r="E127" s="265"/>
      <c r="F127" s="265"/>
      <c r="G127" s="265"/>
      <c r="H127" s="265"/>
      <c r="I127" s="265"/>
      <c r="J127" s="294"/>
      <c r="K127" s="294"/>
      <c r="L127" s="294"/>
      <c r="M127" s="294"/>
      <c r="N127" s="294"/>
      <c r="O127" s="294"/>
      <c r="P127" s="294"/>
      <c r="Q127" s="294"/>
      <c r="R127" s="294"/>
      <c r="S127" s="294"/>
      <c r="T127" s="294"/>
      <c r="U127" s="294"/>
      <c r="V127" s="294"/>
      <c r="W127" s="294"/>
      <c r="X127" s="294"/>
      <c r="Y127" s="294"/>
      <c r="Z127" s="294"/>
      <c r="AA127" s="294"/>
      <c r="AB127" s="294"/>
      <c r="AC127" s="294"/>
      <c r="AD127" s="294"/>
      <c r="AE127" s="294"/>
      <c r="AF127" s="294"/>
      <c r="AG127" s="294"/>
      <c r="AH127" s="294"/>
      <c r="AI127" s="294"/>
      <c r="AJ127" s="162"/>
      <c r="AK127" s="162"/>
      <c r="AL127" s="179"/>
      <c r="AM127" s="248" t="str">
        <f>IF(AND($I120&lt;&gt;"",COUNTA(M130,S130,Z130,AG130)=0),"未入力","")</f>
        <v/>
      </c>
      <c r="AN127" s="247"/>
      <c r="AO127" s="247"/>
      <c r="AP127" s="247"/>
      <c r="AQ127" s="247"/>
      <c r="AR127" s="247"/>
      <c r="AS127" s="244"/>
      <c r="AT127" s="247"/>
    </row>
    <row r="128" spans="1:59" ht="18" customHeight="1">
      <c r="A128" s="178"/>
      <c r="B128" s="391" t="s">
        <v>2250</v>
      </c>
      <c r="C128" s="366"/>
      <c r="D128" s="366"/>
      <c r="E128" s="366"/>
      <c r="F128" s="366"/>
      <c r="G128" s="366"/>
      <c r="H128" s="366"/>
      <c r="I128" s="366"/>
      <c r="J128" s="361"/>
      <c r="K128" s="362"/>
      <c r="L128" s="362"/>
      <c r="M128" s="362"/>
      <c r="N128" s="362"/>
      <c r="O128" s="362"/>
      <c r="P128" s="367"/>
      <c r="Q128" s="158"/>
      <c r="R128" s="158"/>
      <c r="S128" s="158"/>
      <c r="T128" s="158"/>
      <c r="U128" s="158"/>
      <c r="V128" s="158"/>
      <c r="W128" s="158"/>
      <c r="X128" s="158"/>
      <c r="Y128" s="158"/>
      <c r="Z128" s="158"/>
      <c r="AA128" s="158"/>
      <c r="AB128" s="158"/>
      <c r="AC128" s="158"/>
      <c r="AD128" s="158"/>
      <c r="AE128" s="158"/>
      <c r="AF128" s="158"/>
      <c r="AG128" s="158"/>
      <c r="AH128" s="158"/>
      <c r="AI128" s="158"/>
      <c r="AJ128" s="162"/>
      <c r="AK128" s="162"/>
      <c r="AL128" s="179"/>
      <c r="AM128" s="248"/>
      <c r="AN128" s="247"/>
      <c r="AO128" s="247"/>
      <c r="AP128" s="247"/>
      <c r="AQ128" s="247"/>
      <c r="AR128" s="247"/>
      <c r="AS128" s="244"/>
      <c r="AT128" s="247"/>
    </row>
    <row r="129" spans="1:46" ht="31.05" customHeight="1">
      <c r="A129" s="178"/>
      <c r="B129" s="418" t="s">
        <v>2255</v>
      </c>
      <c r="C129" s="419"/>
      <c r="D129" s="419"/>
      <c r="E129" s="419"/>
      <c r="F129" s="419"/>
      <c r="G129" s="419"/>
      <c r="H129" s="419"/>
      <c r="I129" s="490"/>
      <c r="J129" s="174"/>
      <c r="K129" s="256" t="s">
        <v>52</v>
      </c>
      <c r="L129" s="256"/>
      <c r="M129" s="256"/>
      <c r="N129" s="256"/>
      <c r="O129" s="159"/>
      <c r="P129" s="265"/>
      <c r="Q129" s="291" t="s">
        <v>53</v>
      </c>
      <c r="R129" s="255"/>
      <c r="S129" s="255"/>
      <c r="T129" s="159"/>
      <c r="U129" s="255"/>
      <c r="V129" s="255"/>
      <c r="W129" s="159"/>
      <c r="X129" s="255"/>
      <c r="Y129" s="255"/>
      <c r="Z129" s="175"/>
      <c r="AA129" s="178"/>
      <c r="AB129" s="162"/>
      <c r="AC129" s="162"/>
      <c r="AD129" s="162"/>
      <c r="AE129" s="162"/>
      <c r="AF129" s="162"/>
      <c r="AG129" s="162"/>
      <c r="AH129" s="162"/>
      <c r="AI129" s="162"/>
      <c r="AJ129" s="162"/>
      <c r="AK129" s="162"/>
      <c r="AL129" s="179"/>
      <c r="AM129" s="248"/>
      <c r="AN129" s="247" t="b">
        <v>0</v>
      </c>
      <c r="AO129" s="247" t="b">
        <v>0</v>
      </c>
      <c r="AP129" s="247"/>
      <c r="AQ129" s="247"/>
      <c r="AR129" s="247"/>
      <c r="AS129" s="244"/>
      <c r="AT129" s="247"/>
    </row>
    <row r="130" spans="1:46" ht="17.100000000000001" customHeight="1">
      <c r="A130" s="178"/>
      <c r="B130" s="423" t="s">
        <v>2256</v>
      </c>
      <c r="C130" s="424"/>
      <c r="D130" s="424"/>
      <c r="E130" s="424"/>
      <c r="F130" s="424"/>
      <c r="G130" s="424"/>
      <c r="H130" s="424"/>
      <c r="I130" s="425"/>
      <c r="J130" s="174"/>
      <c r="K130" s="185" t="s">
        <v>54</v>
      </c>
      <c r="L130" s="185"/>
      <c r="M130" s="185"/>
      <c r="N130" s="185"/>
      <c r="O130" s="185"/>
      <c r="P130" s="185"/>
      <c r="Q130" s="159"/>
      <c r="R130" s="159"/>
      <c r="S130" s="440" t="s">
        <v>2423</v>
      </c>
      <c r="T130" s="440"/>
      <c r="U130" s="440"/>
      <c r="V130" s="440"/>
      <c r="W130" s="440"/>
      <c r="X130" s="159"/>
      <c r="Y130" s="159"/>
      <c r="Z130" s="357" t="s">
        <v>56</v>
      </c>
      <c r="AA130" s="357"/>
      <c r="AB130" s="357"/>
      <c r="AC130" s="357"/>
      <c r="AD130" s="357"/>
      <c r="AE130" s="357"/>
      <c r="AF130" s="357"/>
      <c r="AG130" s="357"/>
      <c r="AH130" s="357"/>
      <c r="AI130" s="358"/>
      <c r="AJ130" s="162"/>
      <c r="AK130" s="162"/>
      <c r="AL130" s="179"/>
      <c r="AN130" s="6" t="b">
        <v>0</v>
      </c>
      <c r="AO130" s="6" t="b">
        <v>0</v>
      </c>
      <c r="AP130" s="6" t="b">
        <v>0</v>
      </c>
      <c r="AS130" s="244"/>
      <c r="AT130" s="247"/>
    </row>
    <row r="131" spans="1:46" ht="17.100000000000001" customHeight="1">
      <c r="A131" s="178"/>
      <c r="B131" s="426"/>
      <c r="C131" s="427"/>
      <c r="D131" s="427"/>
      <c r="E131" s="427"/>
      <c r="F131" s="427"/>
      <c r="G131" s="427"/>
      <c r="H131" s="427"/>
      <c r="I131" s="428"/>
      <c r="J131" s="176"/>
      <c r="K131" s="386" t="s">
        <v>57</v>
      </c>
      <c r="L131" s="386"/>
      <c r="M131" s="386"/>
      <c r="N131" s="386"/>
      <c r="O131" s="386"/>
      <c r="P131" s="386"/>
      <c r="Q131" s="386"/>
      <c r="R131" s="386"/>
      <c r="S131" s="160"/>
      <c r="T131" s="160"/>
      <c r="U131" s="386" t="s">
        <v>58</v>
      </c>
      <c r="V131" s="386"/>
      <c r="W131" s="386"/>
      <c r="X131" s="386"/>
      <c r="Y131" s="160"/>
      <c r="Z131" s="160"/>
      <c r="AA131" s="160"/>
      <c r="AB131" s="160"/>
      <c r="AC131" s="160"/>
      <c r="AD131" s="160"/>
      <c r="AE131" s="160"/>
      <c r="AF131" s="160"/>
      <c r="AG131" s="160"/>
      <c r="AH131" s="160"/>
      <c r="AI131" s="177"/>
      <c r="AJ131" s="162"/>
      <c r="AK131" s="162"/>
      <c r="AL131" s="179"/>
      <c r="AN131" s="6" t="b">
        <v>0</v>
      </c>
      <c r="AO131" s="6" t="b">
        <v>0</v>
      </c>
      <c r="AS131" s="244"/>
      <c r="AT131" s="247"/>
    </row>
    <row r="132" spans="1:46" ht="17.100000000000001" customHeight="1">
      <c r="A132" s="178"/>
      <c r="B132" s="437" t="s">
        <v>2257</v>
      </c>
      <c r="C132" s="422"/>
      <c r="D132" s="422"/>
      <c r="E132" s="422"/>
      <c r="F132" s="422"/>
      <c r="G132" s="422"/>
      <c r="H132" s="422"/>
      <c r="I132" s="429"/>
      <c r="J132" s="180"/>
      <c r="K132" s="366" t="s">
        <v>59</v>
      </c>
      <c r="L132" s="366"/>
      <c r="M132" s="366"/>
      <c r="N132" s="366"/>
      <c r="O132" s="366"/>
      <c r="P132" s="293"/>
      <c r="Q132" s="181"/>
      <c r="R132" s="422" t="s">
        <v>60</v>
      </c>
      <c r="S132" s="422"/>
      <c r="T132" s="422"/>
      <c r="U132" s="422"/>
      <c r="V132" s="422"/>
      <c r="W132" s="422"/>
      <c r="X132" s="181"/>
      <c r="Y132" s="366" t="s">
        <v>61</v>
      </c>
      <c r="Z132" s="366"/>
      <c r="AA132" s="366"/>
      <c r="AB132" s="366"/>
      <c r="AC132" s="366"/>
      <c r="AD132" s="392"/>
      <c r="AE132" s="162"/>
      <c r="AF132" s="162"/>
      <c r="AG132" s="162"/>
      <c r="AH132" s="162"/>
      <c r="AI132" s="294"/>
      <c r="AJ132" s="162"/>
      <c r="AK132" s="162"/>
      <c r="AL132" s="179"/>
      <c r="AN132" s="6" t="b">
        <v>0</v>
      </c>
      <c r="AO132" s="6" t="b">
        <v>0</v>
      </c>
      <c r="AP132" s="6" t="b">
        <v>0</v>
      </c>
      <c r="AS132" s="244"/>
      <c r="AT132" s="247"/>
    </row>
    <row r="133" spans="1:46" ht="17.100000000000001" customHeight="1">
      <c r="A133" s="178"/>
      <c r="B133" s="391" t="s">
        <v>2258</v>
      </c>
      <c r="C133" s="366"/>
      <c r="D133" s="366"/>
      <c r="E133" s="366"/>
      <c r="F133" s="366"/>
      <c r="G133" s="366"/>
      <c r="H133" s="366"/>
      <c r="I133" s="392"/>
      <c r="J133" s="180"/>
      <c r="K133" s="366" t="s">
        <v>62</v>
      </c>
      <c r="L133" s="366"/>
      <c r="M133" s="366"/>
      <c r="N133" s="366"/>
      <c r="O133" s="366"/>
      <c r="P133" s="293"/>
      <c r="Q133" s="181"/>
      <c r="R133" s="366" t="s">
        <v>63</v>
      </c>
      <c r="S133" s="366"/>
      <c r="T133" s="366"/>
      <c r="U133" s="366"/>
      <c r="V133" s="366"/>
      <c r="W133" s="366"/>
      <c r="X133" s="181"/>
      <c r="Y133" s="422" t="s">
        <v>64</v>
      </c>
      <c r="Z133" s="422"/>
      <c r="AA133" s="422"/>
      <c r="AB133" s="422"/>
      <c r="AC133" s="422"/>
      <c r="AD133" s="429"/>
      <c r="AE133" s="162"/>
      <c r="AF133" s="162"/>
      <c r="AG133" s="162"/>
      <c r="AH133" s="162"/>
      <c r="AI133" s="294"/>
      <c r="AJ133" s="162"/>
      <c r="AK133" s="162"/>
      <c r="AL133" s="179"/>
      <c r="AM133" s="4"/>
      <c r="AN133" s="6" t="b">
        <v>0</v>
      </c>
      <c r="AO133" s="6" t="b">
        <v>0</v>
      </c>
      <c r="AP133" s="6" t="b">
        <v>0</v>
      </c>
      <c r="AS133" s="244"/>
      <c r="AT133" s="247"/>
    </row>
    <row r="134" spans="1:46" ht="17.100000000000001" customHeight="1">
      <c r="A134" s="178"/>
      <c r="B134" s="391" t="s">
        <v>2259</v>
      </c>
      <c r="C134" s="366"/>
      <c r="D134" s="366"/>
      <c r="E134" s="366"/>
      <c r="F134" s="366"/>
      <c r="G134" s="366"/>
      <c r="H134" s="366"/>
      <c r="I134" s="392"/>
      <c r="J134" s="174"/>
      <c r="K134" s="422" t="s">
        <v>65</v>
      </c>
      <c r="L134" s="422"/>
      <c r="M134" s="422"/>
      <c r="N134" s="422"/>
      <c r="O134" s="422"/>
      <c r="P134" s="422"/>
      <c r="Q134" s="159"/>
      <c r="R134" s="357" t="s">
        <v>66</v>
      </c>
      <c r="S134" s="357"/>
      <c r="T134" s="357"/>
      <c r="U134" s="357"/>
      <c r="V134" s="357"/>
      <c r="W134" s="357"/>
      <c r="X134" s="159"/>
      <c r="Y134" s="357" t="s">
        <v>67</v>
      </c>
      <c r="Z134" s="357"/>
      <c r="AA134" s="357"/>
      <c r="AB134" s="357"/>
      <c r="AC134" s="357"/>
      <c r="AD134" s="175"/>
      <c r="AE134" s="410"/>
      <c r="AF134" s="410"/>
      <c r="AG134" s="410"/>
      <c r="AH134" s="410"/>
      <c r="AI134" s="410"/>
      <c r="AJ134" s="162"/>
      <c r="AK134" s="162"/>
      <c r="AL134" s="179"/>
      <c r="AM134" s="4"/>
      <c r="AN134" s="6" t="b">
        <v>0</v>
      </c>
      <c r="AO134" s="6" t="b">
        <v>0</v>
      </c>
      <c r="AP134" s="6" t="b">
        <v>0</v>
      </c>
      <c r="AS134" s="244"/>
      <c r="AT134" s="346"/>
    </row>
    <row r="135" spans="1:46" ht="17.100000000000001" customHeight="1">
      <c r="A135" s="178"/>
      <c r="B135" s="391" t="s">
        <v>2260</v>
      </c>
      <c r="C135" s="366"/>
      <c r="D135" s="366"/>
      <c r="E135" s="366"/>
      <c r="F135" s="366"/>
      <c r="G135" s="366"/>
      <c r="H135" s="366"/>
      <c r="I135" s="392"/>
      <c r="J135" s="180"/>
      <c r="K135" s="366" t="s">
        <v>68</v>
      </c>
      <c r="L135" s="366"/>
      <c r="M135" s="366"/>
      <c r="N135" s="366"/>
      <c r="O135" s="366"/>
      <c r="P135" s="491"/>
      <c r="Q135" s="198"/>
      <c r="R135" s="366" t="s">
        <v>69</v>
      </c>
      <c r="S135" s="366"/>
      <c r="T135" s="366"/>
      <c r="U135" s="366"/>
      <c r="V135" s="366"/>
      <c r="W135" s="181"/>
      <c r="X135" s="198"/>
      <c r="Y135" s="366" t="s">
        <v>70</v>
      </c>
      <c r="Z135" s="366"/>
      <c r="AA135" s="366"/>
      <c r="AB135" s="366"/>
      <c r="AC135" s="366"/>
      <c r="AD135" s="181"/>
      <c r="AE135" s="200"/>
      <c r="AF135" s="357" t="s">
        <v>71</v>
      </c>
      <c r="AG135" s="357"/>
      <c r="AH135" s="357"/>
      <c r="AI135" s="357"/>
      <c r="AJ135" s="357"/>
      <c r="AK135" s="256"/>
      <c r="AL135" s="218"/>
      <c r="AM135" s="261"/>
      <c r="AN135" s="6" t="b">
        <v>0</v>
      </c>
      <c r="AO135" s="6" t="b">
        <v>0</v>
      </c>
      <c r="AP135" s="6" t="b">
        <v>0</v>
      </c>
      <c r="AQ135" s="6" t="b">
        <v>0</v>
      </c>
      <c r="AS135" s="244"/>
      <c r="AT135" s="247"/>
    </row>
    <row r="136" spans="1:46" ht="20.100000000000001" customHeight="1">
      <c r="A136" s="178"/>
      <c r="B136" s="391" t="s">
        <v>2261</v>
      </c>
      <c r="C136" s="366"/>
      <c r="D136" s="366"/>
      <c r="E136" s="366"/>
      <c r="F136" s="366"/>
      <c r="G136" s="366"/>
      <c r="H136" s="366"/>
      <c r="I136" s="392"/>
      <c r="J136" s="361"/>
      <c r="K136" s="362"/>
      <c r="L136" s="362"/>
      <c r="M136" s="362"/>
      <c r="N136" s="362"/>
      <c r="O136" s="181" t="s">
        <v>72</v>
      </c>
      <c r="P136" s="181"/>
      <c r="Q136" s="363"/>
      <c r="R136" s="362"/>
      <c r="S136" s="362"/>
      <c r="T136" s="362"/>
      <c r="U136" s="362"/>
      <c r="V136" s="181" t="s">
        <v>72</v>
      </c>
      <c r="W136" s="181"/>
      <c r="X136" s="363"/>
      <c r="Y136" s="362"/>
      <c r="Z136" s="362"/>
      <c r="AA136" s="362"/>
      <c r="AB136" s="362"/>
      <c r="AC136" s="181" t="s">
        <v>72</v>
      </c>
      <c r="AD136" s="181"/>
      <c r="AE136" s="364"/>
      <c r="AF136" s="365"/>
      <c r="AG136" s="365"/>
      <c r="AH136" s="365"/>
      <c r="AI136" s="365"/>
      <c r="AJ136" s="185" t="s">
        <v>72</v>
      </c>
      <c r="AK136" s="185"/>
      <c r="AL136" s="219"/>
      <c r="AM136" s="4"/>
      <c r="AS136" s="244"/>
      <c r="AT136" s="247"/>
    </row>
    <row r="137" spans="1:46" ht="27" customHeight="1">
      <c r="A137" s="178"/>
      <c r="B137" s="420" t="s">
        <v>2262</v>
      </c>
      <c r="C137" s="421"/>
      <c r="D137" s="421"/>
      <c r="E137" s="421"/>
      <c r="F137" s="421"/>
      <c r="G137" s="421"/>
      <c r="H137" s="421"/>
      <c r="I137" s="430"/>
      <c r="J137" s="368"/>
      <c r="K137" s="360"/>
      <c r="L137" s="360"/>
      <c r="M137" s="360"/>
      <c r="N137" s="360"/>
      <c r="O137" s="181" t="s">
        <v>47</v>
      </c>
      <c r="P137" s="181"/>
      <c r="Q137" s="359"/>
      <c r="R137" s="360"/>
      <c r="S137" s="360"/>
      <c r="T137" s="360"/>
      <c r="U137" s="360"/>
      <c r="V137" s="181" t="s">
        <v>47</v>
      </c>
      <c r="W137" s="181"/>
      <c r="X137" s="359"/>
      <c r="Y137" s="360"/>
      <c r="Z137" s="360"/>
      <c r="AA137" s="360"/>
      <c r="AB137" s="360"/>
      <c r="AC137" s="181" t="s">
        <v>47</v>
      </c>
      <c r="AD137" s="181"/>
      <c r="AE137" s="359"/>
      <c r="AF137" s="360"/>
      <c r="AG137" s="360"/>
      <c r="AH137" s="360"/>
      <c r="AI137" s="360"/>
      <c r="AJ137" s="181" t="s">
        <v>47</v>
      </c>
      <c r="AK137" s="181"/>
      <c r="AL137" s="218"/>
      <c r="AM137" s="4"/>
      <c r="AS137" s="244"/>
      <c r="AT137" s="247"/>
    </row>
    <row r="138" spans="1:46" ht="4.05" customHeight="1">
      <c r="A138" s="178"/>
      <c r="B138" s="216"/>
      <c r="C138" s="216"/>
      <c r="D138" s="216"/>
      <c r="E138" s="216"/>
      <c r="F138" s="216"/>
      <c r="G138" s="216"/>
      <c r="H138" s="216"/>
      <c r="I138" s="216"/>
      <c r="J138" s="294"/>
      <c r="K138" s="294"/>
      <c r="L138" s="294"/>
      <c r="M138" s="294"/>
      <c r="N138" s="294"/>
      <c r="O138" s="294"/>
      <c r="P138" s="294"/>
      <c r="Q138" s="294"/>
      <c r="R138" s="294"/>
      <c r="S138" s="294"/>
      <c r="T138" s="294"/>
      <c r="U138" s="294"/>
      <c r="V138" s="294"/>
      <c r="W138" s="294"/>
      <c r="X138" s="294"/>
      <c r="Y138" s="294"/>
      <c r="Z138" s="294"/>
      <c r="AA138" s="294"/>
      <c r="AB138" s="294"/>
      <c r="AC138" s="294"/>
      <c r="AD138" s="294"/>
      <c r="AE138" s="294"/>
      <c r="AF138" s="294"/>
      <c r="AG138" s="294"/>
      <c r="AH138" s="294"/>
      <c r="AI138" s="294"/>
      <c r="AJ138" s="162"/>
      <c r="AK138" s="162"/>
      <c r="AL138" s="179"/>
      <c r="AM138" s="4" t="str">
        <f>IF(AND($AN$87=TRUE,COUNTA(T138:V140)=0),"未入力",
IF(COUNTA(T138:V140)&gt;1,"複数選択",""))</f>
        <v/>
      </c>
      <c r="AS138" s="244"/>
      <c r="AT138" s="247"/>
    </row>
    <row r="139" spans="1:46" ht="4.05" customHeight="1">
      <c r="A139" s="178"/>
      <c r="B139" s="216"/>
      <c r="C139" s="216"/>
      <c r="D139" s="216"/>
      <c r="E139" s="216"/>
      <c r="F139" s="216"/>
      <c r="G139" s="216"/>
      <c r="H139" s="216"/>
      <c r="I139" s="216"/>
      <c r="J139" s="294"/>
      <c r="K139" s="294"/>
      <c r="L139" s="294"/>
      <c r="M139" s="294"/>
      <c r="N139" s="294"/>
      <c r="O139" s="294"/>
      <c r="P139" s="294"/>
      <c r="Q139" s="294"/>
      <c r="R139" s="294"/>
      <c r="S139" s="294"/>
      <c r="T139" s="294"/>
      <c r="U139" s="294"/>
      <c r="V139" s="294"/>
      <c r="W139" s="294"/>
      <c r="X139" s="294"/>
      <c r="Y139" s="294"/>
      <c r="Z139" s="294"/>
      <c r="AA139" s="294"/>
      <c r="AB139" s="294"/>
      <c r="AC139" s="294"/>
      <c r="AD139" s="294"/>
      <c r="AE139" s="294"/>
      <c r="AF139" s="294"/>
      <c r="AG139" s="294"/>
      <c r="AH139" s="294"/>
      <c r="AI139" s="294"/>
      <c r="AJ139" s="162"/>
      <c r="AK139" s="162"/>
      <c r="AL139" s="179"/>
      <c r="AM139" s="4"/>
      <c r="AS139" s="244"/>
      <c r="AT139" s="247"/>
    </row>
    <row r="140" spans="1:46" ht="18" customHeight="1">
      <c r="A140" s="178"/>
      <c r="B140" s="391" t="s">
        <v>2250</v>
      </c>
      <c r="C140" s="366"/>
      <c r="D140" s="366"/>
      <c r="E140" s="366"/>
      <c r="F140" s="366"/>
      <c r="G140" s="366"/>
      <c r="H140" s="366"/>
      <c r="I140" s="366"/>
      <c r="J140" s="361"/>
      <c r="K140" s="362"/>
      <c r="L140" s="362"/>
      <c r="M140" s="362"/>
      <c r="N140" s="362"/>
      <c r="O140" s="362"/>
      <c r="P140" s="367"/>
      <c r="Q140" s="158"/>
      <c r="R140" s="158"/>
      <c r="S140" s="158"/>
      <c r="T140" s="158"/>
      <c r="U140" s="158"/>
      <c r="V140" s="158"/>
      <c r="W140" s="158"/>
      <c r="X140" s="158"/>
      <c r="Y140" s="158"/>
      <c r="Z140" s="158"/>
      <c r="AA140" s="158"/>
      <c r="AB140" s="158"/>
      <c r="AC140" s="158"/>
      <c r="AD140" s="158"/>
      <c r="AE140" s="158"/>
      <c r="AF140" s="158"/>
      <c r="AG140" s="158"/>
      <c r="AH140" s="158"/>
      <c r="AI140" s="158"/>
      <c r="AJ140" s="162"/>
      <c r="AK140" s="162"/>
      <c r="AL140" s="179"/>
      <c r="AM140" s="4"/>
      <c r="AS140" s="244"/>
      <c r="AT140" s="247"/>
    </row>
    <row r="141" spans="1:46" ht="31.05" customHeight="1">
      <c r="A141" s="178"/>
      <c r="B141" s="418" t="s">
        <v>2255</v>
      </c>
      <c r="C141" s="419"/>
      <c r="D141" s="419"/>
      <c r="E141" s="419"/>
      <c r="F141" s="419"/>
      <c r="G141" s="419"/>
      <c r="H141" s="419"/>
      <c r="I141" s="490"/>
      <c r="J141" s="174"/>
      <c r="K141" s="256" t="s">
        <v>52</v>
      </c>
      <c r="L141" s="256"/>
      <c r="M141" s="256"/>
      <c r="N141" s="256"/>
      <c r="O141" s="159"/>
      <c r="P141" s="265"/>
      <c r="Q141" s="291" t="s">
        <v>53</v>
      </c>
      <c r="R141" s="255"/>
      <c r="S141" s="255"/>
      <c r="T141" s="159"/>
      <c r="U141" s="255"/>
      <c r="V141" s="255"/>
      <c r="W141" s="159"/>
      <c r="X141" s="255"/>
      <c r="Y141" s="255"/>
      <c r="Z141" s="175"/>
      <c r="AA141" s="178"/>
      <c r="AB141" s="162"/>
      <c r="AC141" s="162"/>
      <c r="AD141" s="162"/>
      <c r="AE141" s="162"/>
      <c r="AF141" s="162"/>
      <c r="AG141" s="162"/>
      <c r="AH141" s="162"/>
      <c r="AI141" s="162"/>
      <c r="AJ141" s="162"/>
      <c r="AK141" s="162"/>
      <c r="AL141" s="179"/>
      <c r="AM141" s="4" t="str">
        <f>IF(AND($AN$87=TRUE,COUNTIF(AN141:AP141,TRUE)=0),"未入力",IF(COUNTIF(AN141:AP141,TRUE)=2,"複数選択",""))</f>
        <v/>
      </c>
      <c r="AN141" s="8" t="b">
        <v>0</v>
      </c>
      <c r="AO141" s="8" t="b">
        <v>0</v>
      </c>
      <c r="AS141" s="244"/>
      <c r="AT141" s="247"/>
    </row>
    <row r="142" spans="1:46" ht="17.100000000000001" customHeight="1">
      <c r="A142" s="178"/>
      <c r="B142" s="423" t="s">
        <v>2256</v>
      </c>
      <c r="C142" s="424"/>
      <c r="D142" s="424"/>
      <c r="E142" s="424"/>
      <c r="F142" s="424"/>
      <c r="G142" s="424"/>
      <c r="H142" s="424"/>
      <c r="I142" s="425"/>
      <c r="J142" s="174"/>
      <c r="K142" s="185" t="s">
        <v>54</v>
      </c>
      <c r="L142" s="185"/>
      <c r="M142" s="185"/>
      <c r="N142" s="185"/>
      <c r="O142" s="185"/>
      <c r="P142" s="185"/>
      <c r="Q142" s="159"/>
      <c r="R142" s="159"/>
      <c r="S142" s="357" t="s">
        <v>55</v>
      </c>
      <c r="T142" s="357"/>
      <c r="U142" s="357"/>
      <c r="V142" s="357"/>
      <c r="W142" s="357"/>
      <c r="X142" s="159"/>
      <c r="Y142" s="159"/>
      <c r="Z142" s="357" t="s">
        <v>56</v>
      </c>
      <c r="AA142" s="357"/>
      <c r="AB142" s="357"/>
      <c r="AC142" s="357"/>
      <c r="AD142" s="357"/>
      <c r="AE142" s="357"/>
      <c r="AF142" s="357"/>
      <c r="AG142" s="357"/>
      <c r="AH142" s="357"/>
      <c r="AI142" s="358"/>
      <c r="AJ142" s="162"/>
      <c r="AK142" s="162"/>
      <c r="AL142" s="179"/>
      <c r="AM142" s="4" t="str">
        <f>IF(AND($AN$87=TRUE,COUNTIF(AN142:AP142,TRUE)=0),"未入力",IF(COUNTIF(AN142:AP142,TRUE)=2,"複数選択",""))</f>
        <v/>
      </c>
      <c r="AN142" s="8" t="b">
        <v>0</v>
      </c>
      <c r="AO142" s="8" t="b">
        <v>0</v>
      </c>
      <c r="AP142" s="6" t="b">
        <v>0</v>
      </c>
      <c r="AS142" s="244"/>
      <c r="AT142" s="247"/>
    </row>
    <row r="143" spans="1:46" ht="17.100000000000001" customHeight="1">
      <c r="A143" s="178"/>
      <c r="B143" s="426"/>
      <c r="C143" s="427"/>
      <c r="D143" s="427"/>
      <c r="E143" s="427"/>
      <c r="F143" s="427"/>
      <c r="G143" s="427"/>
      <c r="H143" s="427"/>
      <c r="I143" s="428"/>
      <c r="J143" s="176"/>
      <c r="K143" s="386" t="s">
        <v>57</v>
      </c>
      <c r="L143" s="386"/>
      <c r="M143" s="386"/>
      <c r="N143" s="386"/>
      <c r="O143" s="386"/>
      <c r="P143" s="386"/>
      <c r="Q143" s="386"/>
      <c r="R143" s="386"/>
      <c r="S143" s="160"/>
      <c r="T143" s="160"/>
      <c r="U143" s="386" t="s">
        <v>58</v>
      </c>
      <c r="V143" s="386"/>
      <c r="W143" s="386"/>
      <c r="X143" s="386"/>
      <c r="Y143" s="160"/>
      <c r="Z143" s="160"/>
      <c r="AA143" s="160"/>
      <c r="AB143" s="160"/>
      <c r="AC143" s="160"/>
      <c r="AD143" s="160"/>
      <c r="AE143" s="160"/>
      <c r="AF143" s="160"/>
      <c r="AG143" s="160"/>
      <c r="AH143" s="160"/>
      <c r="AI143" s="177"/>
      <c r="AJ143" s="162"/>
      <c r="AK143" s="162"/>
      <c r="AL143" s="179"/>
      <c r="AM143" s="4" t="str">
        <f>IF(AND($AN$87=TRUE,K143=""),"未入力","")</f>
        <v/>
      </c>
      <c r="AN143" s="6" t="b">
        <v>0</v>
      </c>
      <c r="AO143" s="6" t="b">
        <v>0</v>
      </c>
      <c r="AS143" s="244"/>
      <c r="AT143" s="247"/>
    </row>
    <row r="144" spans="1:46" ht="17.100000000000001" customHeight="1">
      <c r="A144" s="178"/>
      <c r="B144" s="437" t="s">
        <v>2257</v>
      </c>
      <c r="C144" s="422"/>
      <c r="D144" s="422"/>
      <c r="E144" s="422"/>
      <c r="F144" s="422"/>
      <c r="G144" s="422"/>
      <c r="H144" s="422"/>
      <c r="I144" s="429"/>
      <c r="J144" s="180"/>
      <c r="K144" s="366" t="s">
        <v>59</v>
      </c>
      <c r="L144" s="366"/>
      <c r="M144" s="366"/>
      <c r="N144" s="366"/>
      <c r="O144" s="366"/>
      <c r="P144" s="293"/>
      <c r="Q144" s="181"/>
      <c r="R144" s="422" t="s">
        <v>60</v>
      </c>
      <c r="S144" s="422"/>
      <c r="T144" s="422"/>
      <c r="U144" s="422"/>
      <c r="V144" s="422"/>
      <c r="W144" s="422"/>
      <c r="X144" s="181"/>
      <c r="Y144" s="366" t="s">
        <v>61</v>
      </c>
      <c r="Z144" s="366"/>
      <c r="AA144" s="366"/>
      <c r="AB144" s="366"/>
      <c r="AC144" s="366"/>
      <c r="AD144" s="392"/>
      <c r="AE144" s="162"/>
      <c r="AF144" s="162"/>
      <c r="AG144" s="162"/>
      <c r="AH144" s="162"/>
      <c r="AI144" s="294"/>
      <c r="AJ144" s="162"/>
      <c r="AK144" s="162"/>
      <c r="AL144" s="179"/>
      <c r="AM144" s="4" t="str">
        <f>IF(AND($AN$87=TRUE,M144=""),"未入力","")</f>
        <v/>
      </c>
      <c r="AN144" s="6" t="b">
        <v>0</v>
      </c>
      <c r="AO144" s="6" t="b">
        <v>0</v>
      </c>
      <c r="AP144" s="6" t="b">
        <v>0</v>
      </c>
      <c r="AS144" s="244"/>
      <c r="AT144" s="247"/>
    </row>
    <row r="145" spans="1:46" ht="17.100000000000001" customHeight="1">
      <c r="A145" s="178"/>
      <c r="B145" s="391" t="s">
        <v>2258</v>
      </c>
      <c r="C145" s="366"/>
      <c r="D145" s="366"/>
      <c r="E145" s="366"/>
      <c r="F145" s="366"/>
      <c r="G145" s="366"/>
      <c r="H145" s="366"/>
      <c r="I145" s="392"/>
      <c r="J145" s="180"/>
      <c r="K145" s="366" t="s">
        <v>62</v>
      </c>
      <c r="L145" s="366"/>
      <c r="M145" s="366"/>
      <c r="N145" s="366"/>
      <c r="O145" s="366"/>
      <c r="P145" s="293"/>
      <c r="Q145" s="181"/>
      <c r="R145" s="366" t="s">
        <v>63</v>
      </c>
      <c r="S145" s="366"/>
      <c r="T145" s="366"/>
      <c r="U145" s="366"/>
      <c r="V145" s="366"/>
      <c r="W145" s="366"/>
      <c r="X145" s="181"/>
      <c r="Y145" s="422" t="s">
        <v>64</v>
      </c>
      <c r="Z145" s="422"/>
      <c r="AA145" s="422"/>
      <c r="AB145" s="422"/>
      <c r="AC145" s="422"/>
      <c r="AD145" s="429"/>
      <c r="AE145" s="162"/>
      <c r="AF145" s="162"/>
      <c r="AG145" s="162"/>
      <c r="AH145" s="162"/>
      <c r="AI145" s="294"/>
      <c r="AJ145" s="162"/>
      <c r="AK145" s="162"/>
      <c r="AL145" s="179"/>
      <c r="AM145" s="4" t="str">
        <f>IF(AND($AN$87=TRUE,COUNTIF(AN145:AP145,TRUE)=0),"未入力","")</f>
        <v/>
      </c>
      <c r="AN145" s="8" t="b">
        <v>0</v>
      </c>
      <c r="AO145" s="8" t="b">
        <v>0</v>
      </c>
      <c r="AP145" s="8" t="b">
        <v>0</v>
      </c>
      <c r="AS145" s="244"/>
      <c r="AT145" s="247"/>
    </row>
    <row r="146" spans="1:46" ht="17.100000000000001" customHeight="1">
      <c r="A146" s="178"/>
      <c r="B146" s="391" t="s">
        <v>2259</v>
      </c>
      <c r="C146" s="366"/>
      <c r="D146" s="366"/>
      <c r="E146" s="366"/>
      <c r="F146" s="366"/>
      <c r="G146" s="366"/>
      <c r="H146" s="366"/>
      <c r="I146" s="392"/>
      <c r="J146" s="174"/>
      <c r="K146" s="422" t="s">
        <v>65</v>
      </c>
      <c r="L146" s="422"/>
      <c r="M146" s="422"/>
      <c r="N146" s="422"/>
      <c r="O146" s="422"/>
      <c r="P146" s="422"/>
      <c r="Q146" s="159"/>
      <c r="R146" s="357" t="s">
        <v>66</v>
      </c>
      <c r="S146" s="357"/>
      <c r="T146" s="357"/>
      <c r="U146" s="357"/>
      <c r="V146" s="357"/>
      <c r="W146" s="357"/>
      <c r="X146" s="159"/>
      <c r="Y146" s="357" t="s">
        <v>67</v>
      </c>
      <c r="Z146" s="357"/>
      <c r="AA146" s="357"/>
      <c r="AB146" s="357"/>
      <c r="AC146" s="357"/>
      <c r="AD146" s="175"/>
      <c r="AE146" s="410"/>
      <c r="AF146" s="410"/>
      <c r="AG146" s="410"/>
      <c r="AH146" s="410"/>
      <c r="AI146" s="410"/>
      <c r="AJ146" s="162"/>
      <c r="AK146" s="162"/>
      <c r="AL146" s="179"/>
      <c r="AM146" s="4" t="str">
        <f>IF(AND($AN$87=TRUE,N146=""),"未入力","")</f>
        <v/>
      </c>
      <c r="AN146" s="6" t="b">
        <v>0</v>
      </c>
      <c r="AO146" s="6" t="b">
        <v>0</v>
      </c>
      <c r="AP146" s="6" t="b">
        <v>0</v>
      </c>
      <c r="AS146" s="244"/>
      <c r="AT146" s="247"/>
    </row>
    <row r="147" spans="1:46" ht="17.100000000000001" customHeight="1">
      <c r="A147" s="178"/>
      <c r="B147" s="391" t="s">
        <v>2260</v>
      </c>
      <c r="C147" s="366"/>
      <c r="D147" s="366"/>
      <c r="E147" s="366"/>
      <c r="F147" s="366"/>
      <c r="G147" s="366"/>
      <c r="H147" s="366"/>
      <c r="I147" s="392"/>
      <c r="J147" s="180"/>
      <c r="K147" s="366" t="s">
        <v>68</v>
      </c>
      <c r="L147" s="366"/>
      <c r="M147" s="366"/>
      <c r="N147" s="366"/>
      <c r="O147" s="366"/>
      <c r="P147" s="491"/>
      <c r="Q147" s="198"/>
      <c r="R147" s="366" t="s">
        <v>69</v>
      </c>
      <c r="S147" s="366"/>
      <c r="T147" s="366"/>
      <c r="U147" s="366"/>
      <c r="V147" s="366"/>
      <c r="W147" s="181"/>
      <c r="X147" s="198"/>
      <c r="Y147" s="366" t="s">
        <v>70</v>
      </c>
      <c r="Z147" s="366"/>
      <c r="AA147" s="366"/>
      <c r="AB147" s="366"/>
      <c r="AC147" s="366"/>
      <c r="AD147" s="181"/>
      <c r="AE147" s="200"/>
      <c r="AF147" s="357" t="s">
        <v>71</v>
      </c>
      <c r="AG147" s="357"/>
      <c r="AH147" s="357"/>
      <c r="AI147" s="357"/>
      <c r="AJ147" s="357"/>
      <c r="AK147" s="256"/>
      <c r="AL147" s="218"/>
      <c r="AM147" s="4" t="str">
        <f>IF(AND($AN$87=TRUE,N147=""),"未入力","")</f>
        <v/>
      </c>
      <c r="AN147" s="6" t="b">
        <v>0</v>
      </c>
      <c r="AO147" s="6" t="b">
        <v>0</v>
      </c>
      <c r="AP147" s="6" t="b">
        <v>0</v>
      </c>
      <c r="AQ147" s="6" t="b">
        <v>0</v>
      </c>
      <c r="AS147" s="244"/>
      <c r="AT147" s="247"/>
    </row>
    <row r="148" spans="1:46" ht="20.100000000000001" customHeight="1">
      <c r="A148" s="178"/>
      <c r="B148" s="391" t="s">
        <v>2261</v>
      </c>
      <c r="C148" s="366"/>
      <c r="D148" s="366"/>
      <c r="E148" s="366"/>
      <c r="F148" s="366"/>
      <c r="G148" s="366"/>
      <c r="H148" s="366"/>
      <c r="I148" s="392"/>
      <c r="J148" s="361"/>
      <c r="K148" s="362"/>
      <c r="L148" s="362"/>
      <c r="M148" s="362"/>
      <c r="N148" s="362"/>
      <c r="O148" s="181" t="s">
        <v>72</v>
      </c>
      <c r="P148" s="181"/>
      <c r="Q148" s="363"/>
      <c r="R148" s="362"/>
      <c r="S148" s="362"/>
      <c r="T148" s="362"/>
      <c r="U148" s="362"/>
      <c r="V148" s="181" t="s">
        <v>72</v>
      </c>
      <c r="W148" s="181"/>
      <c r="X148" s="363"/>
      <c r="Y148" s="362"/>
      <c r="Z148" s="362"/>
      <c r="AA148" s="362"/>
      <c r="AB148" s="362"/>
      <c r="AC148" s="181" t="s">
        <v>72</v>
      </c>
      <c r="AD148" s="181"/>
      <c r="AE148" s="364"/>
      <c r="AF148" s="365"/>
      <c r="AG148" s="365"/>
      <c r="AH148" s="365"/>
      <c r="AI148" s="365"/>
      <c r="AJ148" s="185" t="s">
        <v>72</v>
      </c>
      <c r="AK148" s="185"/>
      <c r="AL148" s="219"/>
      <c r="AM148" s="4"/>
      <c r="AS148" s="244"/>
      <c r="AT148" s="247"/>
    </row>
    <row r="149" spans="1:46" ht="27" customHeight="1">
      <c r="A149" s="178"/>
      <c r="B149" s="486" t="s">
        <v>2262</v>
      </c>
      <c r="C149" s="487"/>
      <c r="D149" s="487"/>
      <c r="E149" s="487"/>
      <c r="F149" s="487"/>
      <c r="G149" s="487"/>
      <c r="H149" s="487"/>
      <c r="I149" s="493"/>
      <c r="J149" s="368"/>
      <c r="K149" s="360"/>
      <c r="L149" s="360"/>
      <c r="M149" s="360"/>
      <c r="N149" s="360"/>
      <c r="O149" s="181" t="s">
        <v>47</v>
      </c>
      <c r="P149" s="181"/>
      <c r="Q149" s="359"/>
      <c r="R149" s="360"/>
      <c r="S149" s="360"/>
      <c r="T149" s="360"/>
      <c r="U149" s="360"/>
      <c r="V149" s="181" t="s">
        <v>47</v>
      </c>
      <c r="W149" s="181"/>
      <c r="X149" s="359"/>
      <c r="Y149" s="360"/>
      <c r="Z149" s="360"/>
      <c r="AA149" s="360"/>
      <c r="AB149" s="360"/>
      <c r="AC149" s="181" t="s">
        <v>47</v>
      </c>
      <c r="AD149" s="181"/>
      <c r="AE149" s="359"/>
      <c r="AF149" s="360"/>
      <c r="AG149" s="360"/>
      <c r="AH149" s="360"/>
      <c r="AI149" s="360"/>
      <c r="AJ149" s="181" t="s">
        <v>47</v>
      </c>
      <c r="AK149" s="181"/>
      <c r="AL149" s="218"/>
      <c r="AM149" s="248"/>
      <c r="AN149" s="247"/>
      <c r="AO149" s="247"/>
      <c r="AP149" s="247"/>
      <c r="AQ149" s="247"/>
      <c r="AR149" s="247"/>
      <c r="AS149" s="244"/>
      <c r="AT149" s="247"/>
    </row>
    <row r="150" spans="1:46" ht="4.05" customHeight="1">
      <c r="A150" s="176"/>
      <c r="B150" s="273"/>
      <c r="C150" s="273"/>
      <c r="D150" s="273"/>
      <c r="E150" s="273"/>
      <c r="F150" s="273"/>
      <c r="G150" s="273"/>
      <c r="H150" s="273"/>
      <c r="I150" s="273"/>
      <c r="J150" s="296"/>
      <c r="K150" s="296"/>
      <c r="L150" s="296"/>
      <c r="M150" s="296"/>
      <c r="N150" s="296"/>
      <c r="O150" s="296"/>
      <c r="P150" s="296"/>
      <c r="Q150" s="296"/>
      <c r="R150" s="296"/>
      <c r="S150" s="296"/>
      <c r="T150" s="296"/>
      <c r="U150" s="296"/>
      <c r="V150" s="296"/>
      <c r="W150" s="296"/>
      <c r="X150" s="296"/>
      <c r="Y150" s="296"/>
      <c r="Z150" s="296"/>
      <c r="AA150" s="296"/>
      <c r="AB150" s="296"/>
      <c r="AC150" s="296"/>
      <c r="AD150" s="296"/>
      <c r="AE150" s="296"/>
      <c r="AF150" s="296"/>
      <c r="AG150" s="296"/>
      <c r="AH150" s="296"/>
      <c r="AI150" s="296"/>
      <c r="AJ150" s="160"/>
      <c r="AK150" s="160"/>
      <c r="AL150" s="177"/>
      <c r="AM150" s="248"/>
      <c r="AN150" s="247"/>
      <c r="AO150" s="247"/>
      <c r="AP150" s="247"/>
      <c r="AQ150" s="247"/>
      <c r="AR150" s="247"/>
      <c r="AS150" s="244"/>
      <c r="AT150" s="247"/>
    </row>
    <row r="151" spans="1:46" ht="4.05" customHeight="1">
      <c r="A151" s="181"/>
      <c r="B151" s="259"/>
      <c r="C151" s="259"/>
      <c r="D151" s="259"/>
      <c r="E151" s="259"/>
      <c r="F151" s="259"/>
      <c r="G151" s="259"/>
      <c r="H151" s="259"/>
      <c r="I151" s="259"/>
      <c r="J151" s="297"/>
      <c r="K151" s="297"/>
      <c r="L151" s="297"/>
      <c r="M151" s="297"/>
      <c r="N151" s="297"/>
      <c r="O151" s="297"/>
      <c r="P151" s="297"/>
      <c r="Q151" s="297"/>
      <c r="R151" s="297"/>
      <c r="S151" s="297"/>
      <c r="T151" s="297"/>
      <c r="U151" s="297"/>
      <c r="V151" s="297"/>
      <c r="W151" s="297"/>
      <c r="X151" s="297"/>
      <c r="Y151" s="297"/>
      <c r="Z151" s="297"/>
      <c r="AA151" s="297"/>
      <c r="AB151" s="297"/>
      <c r="AC151" s="297"/>
      <c r="AD151" s="297"/>
      <c r="AE151" s="297"/>
      <c r="AF151" s="297"/>
      <c r="AG151" s="297"/>
      <c r="AH151" s="297"/>
      <c r="AI151" s="297"/>
      <c r="AJ151" s="181"/>
      <c r="AK151" s="181"/>
      <c r="AL151" s="181"/>
      <c r="AM151" s="248"/>
      <c r="AN151" s="247"/>
      <c r="AO151" s="247"/>
      <c r="AP151" s="247"/>
      <c r="AQ151" s="247"/>
      <c r="AR151" s="247"/>
      <c r="AS151" s="244"/>
      <c r="AT151" s="247"/>
    </row>
    <row r="152" spans="1:46" ht="17.55" customHeight="1">
      <c r="A152" s="418" t="s">
        <v>2254</v>
      </c>
      <c r="B152" s="419"/>
      <c r="C152" s="419"/>
      <c r="D152" s="419"/>
      <c r="E152" s="419"/>
      <c r="F152" s="419"/>
      <c r="G152" s="419"/>
      <c r="H152" s="419"/>
      <c r="I152" s="419"/>
      <c r="J152" s="419"/>
      <c r="K152" s="419"/>
      <c r="L152" s="419"/>
      <c r="M152" s="419"/>
      <c r="N152" s="298"/>
      <c r="O152" s="298"/>
      <c r="P152" s="298"/>
      <c r="Q152" s="298"/>
      <c r="R152" s="298"/>
      <c r="S152" s="298"/>
      <c r="T152" s="298"/>
      <c r="U152" s="298"/>
      <c r="V152" s="298"/>
      <c r="W152" s="298"/>
      <c r="X152" s="298"/>
      <c r="Y152" s="298"/>
      <c r="Z152" s="298"/>
      <c r="AA152" s="298"/>
      <c r="AB152" s="298"/>
      <c r="AC152" s="298"/>
      <c r="AD152" s="298"/>
      <c r="AE152" s="298"/>
      <c r="AF152" s="298"/>
      <c r="AG152" s="298"/>
      <c r="AH152" s="298"/>
      <c r="AI152" s="298"/>
      <c r="AJ152" s="159"/>
      <c r="AK152" s="159"/>
      <c r="AL152" s="175"/>
      <c r="AM152" s="248"/>
      <c r="AN152" s="247"/>
      <c r="AO152" s="247"/>
      <c r="AP152" s="247"/>
      <c r="AQ152" s="247"/>
      <c r="AR152" s="247"/>
      <c r="AS152" s="244"/>
      <c r="AT152" s="247"/>
    </row>
    <row r="153" spans="1:46" ht="20.100000000000001" customHeight="1">
      <c r="A153" s="191" t="s">
        <v>2442</v>
      </c>
      <c r="B153" s="379" t="s">
        <v>2263</v>
      </c>
      <c r="C153" s="380"/>
      <c r="D153" s="380"/>
      <c r="E153" s="380"/>
      <c r="F153" s="380"/>
      <c r="G153" s="380"/>
      <c r="H153" s="380"/>
      <c r="I153" s="380"/>
      <c r="J153" s="380"/>
      <c r="K153" s="381"/>
      <c r="L153" s="414"/>
      <c r="M153" s="373"/>
      <c r="N153" s="373"/>
      <c r="O153" s="373"/>
      <c r="P153" s="373"/>
      <c r="Q153" s="373"/>
      <c r="R153" s="373"/>
      <c r="S153" s="373"/>
      <c r="T153" s="223" t="s">
        <v>2313</v>
      </c>
      <c r="U153" s="197"/>
      <c r="V153" s="197"/>
      <c r="W153" s="197"/>
      <c r="X153" s="197"/>
      <c r="Y153" s="197"/>
      <c r="Z153" s="197"/>
      <c r="AA153" s="197"/>
      <c r="AB153" s="197"/>
      <c r="AC153" s="166"/>
      <c r="AD153" s="166"/>
      <c r="AE153" s="166"/>
      <c r="AF153" s="166"/>
      <c r="AG153" s="166"/>
      <c r="AH153" s="166"/>
      <c r="AI153" s="166"/>
      <c r="AJ153" s="166"/>
      <c r="AK153" s="166"/>
      <c r="AL153" s="167"/>
      <c r="AM153" s="248"/>
      <c r="AN153" s="247"/>
      <c r="AO153" s="247"/>
      <c r="AP153" s="247"/>
      <c r="AQ153" s="247"/>
      <c r="AR153" s="247"/>
      <c r="AS153" s="244"/>
      <c r="AT153" s="247" t="str">
        <f>IF(AND($AP$78=TRUE,COUNTA(L153)=0),"【４．工事種別】で改築の場合は回答は必須です。","")</f>
        <v/>
      </c>
    </row>
    <row r="154" spans="1:46" ht="17.100000000000001" customHeight="1">
      <c r="A154" s="191" t="s">
        <v>2443</v>
      </c>
      <c r="B154" s="379" t="s">
        <v>2444</v>
      </c>
      <c r="C154" s="380"/>
      <c r="D154" s="380"/>
      <c r="E154" s="380"/>
      <c r="F154" s="380"/>
      <c r="G154" s="380"/>
      <c r="H154" s="380"/>
      <c r="I154" s="380"/>
      <c r="J154" s="380"/>
      <c r="K154" s="381"/>
      <c r="L154" s="171"/>
      <c r="M154" s="184" t="s">
        <v>73</v>
      </c>
      <c r="N154" s="184"/>
      <c r="O154" s="184"/>
      <c r="P154" s="184"/>
      <c r="Q154" s="184"/>
      <c r="R154" s="184"/>
      <c r="S154" s="184"/>
      <c r="T154" s="184"/>
      <c r="U154" s="184"/>
      <c r="V154" s="184"/>
      <c r="W154" s="172"/>
      <c r="X154" s="172"/>
      <c r="Y154" s="251" t="s">
        <v>53</v>
      </c>
      <c r="Z154" s="251"/>
      <c r="AA154" s="251"/>
      <c r="AB154" s="252"/>
      <c r="AC154" s="166"/>
      <c r="AD154" s="166"/>
      <c r="AE154" s="166"/>
      <c r="AF154" s="166"/>
      <c r="AG154" s="166"/>
      <c r="AH154" s="166"/>
      <c r="AI154" s="166"/>
      <c r="AJ154" s="166"/>
      <c r="AK154" s="166"/>
      <c r="AL154" s="167"/>
      <c r="AM154" s="248"/>
      <c r="AN154" s="247" t="b">
        <v>0</v>
      </c>
      <c r="AO154" s="247" t="b">
        <v>0</v>
      </c>
      <c r="AP154" s="247"/>
      <c r="AQ154" s="247"/>
      <c r="AR154" s="247"/>
      <c r="AS154" s="244">
        <f>COUNTIF(AN154:AO154, TRUE)</f>
        <v>0</v>
      </c>
      <c r="AT154" s="247" t="str">
        <f>IFERROR(IF(AS154&gt;=2,"選択は1つまでです。",IF(AND($AP$78=TRUE,COUNTIF(AN154:AO154,TRUE)=0),"【４．工事種別】で改築の場合は回答は必須です。","")),"")</f>
        <v/>
      </c>
    </row>
    <row r="155" spans="1:46" ht="17.100000000000001" customHeight="1">
      <c r="A155" s="191" t="s">
        <v>2445</v>
      </c>
      <c r="B155" s="379" t="s">
        <v>2446</v>
      </c>
      <c r="C155" s="380"/>
      <c r="D155" s="380"/>
      <c r="E155" s="380"/>
      <c r="F155" s="380"/>
      <c r="G155" s="380"/>
      <c r="H155" s="380"/>
      <c r="I155" s="380"/>
      <c r="J155" s="380"/>
      <c r="K155" s="381"/>
      <c r="L155" s="171"/>
      <c r="M155" s="251" t="s">
        <v>49</v>
      </c>
      <c r="N155" s="251"/>
      <c r="O155" s="251"/>
      <c r="P155" s="251"/>
      <c r="Q155" s="172"/>
      <c r="R155" s="172"/>
      <c r="S155" s="172"/>
      <c r="T155" s="172"/>
      <c r="U155" s="172"/>
      <c r="V155" s="172"/>
      <c r="W155" s="172"/>
      <c r="X155" s="172"/>
      <c r="Y155" s="251" t="s">
        <v>53</v>
      </c>
      <c r="Z155" s="251"/>
      <c r="AA155" s="251"/>
      <c r="AB155" s="252"/>
      <c r="AC155" s="166"/>
      <c r="AD155" s="166"/>
      <c r="AE155" s="166"/>
      <c r="AF155" s="166"/>
      <c r="AG155" s="166"/>
      <c r="AH155" s="166"/>
      <c r="AI155" s="166"/>
      <c r="AJ155" s="166"/>
      <c r="AK155" s="166"/>
      <c r="AL155" s="167"/>
      <c r="AM155" s="248"/>
      <c r="AN155" s="247" t="b">
        <v>0</v>
      </c>
      <c r="AO155" s="247" t="b">
        <v>0</v>
      </c>
      <c r="AP155" s="247"/>
      <c r="AQ155" s="247"/>
      <c r="AR155" s="247"/>
      <c r="AS155" s="244">
        <f>COUNTIF(AN155:AO155, TRUE)</f>
        <v>0</v>
      </c>
      <c r="AT155" s="247" t="str">
        <f>IFERROR(IF(AS155&gt;=2,"選択は1つまでです。",IF(AND($AP$78=TRUE,COUNTIF(AN155:AO155,TRUE)=0),"【４．工事種別】で改築の場合は回答は必須です。","")),"")</f>
        <v/>
      </c>
    </row>
    <row r="156" spans="1:46" ht="20.100000000000001" customHeight="1">
      <c r="A156" s="191" t="s">
        <v>2447</v>
      </c>
      <c r="B156" s="379" t="s">
        <v>2448</v>
      </c>
      <c r="C156" s="380"/>
      <c r="D156" s="380"/>
      <c r="E156" s="380"/>
      <c r="F156" s="380"/>
      <c r="G156" s="380"/>
      <c r="H156" s="380"/>
      <c r="I156" s="380"/>
      <c r="J156" s="380"/>
      <c r="K156" s="381"/>
      <c r="L156" s="382"/>
      <c r="M156" s="383"/>
      <c r="N156" s="383"/>
      <c r="O156" s="383"/>
      <c r="P156" s="383"/>
      <c r="Q156" s="373" t="s">
        <v>2236</v>
      </c>
      <c r="R156" s="373"/>
      <c r="S156" s="299"/>
      <c r="T156" s="284"/>
      <c r="U156" s="284"/>
      <c r="V156" s="284"/>
      <c r="W156" s="284"/>
      <c r="X156" s="284"/>
      <c r="Y156" s="284"/>
      <c r="Z156" s="190"/>
      <c r="AA156" s="190"/>
      <c r="AB156" s="190"/>
      <c r="AC156" s="190"/>
      <c r="AD156" s="190"/>
      <c r="AE156" s="190"/>
      <c r="AF156" s="190"/>
      <c r="AG156" s="190"/>
      <c r="AH156" s="190"/>
      <c r="AI156" s="190"/>
      <c r="AJ156" s="166"/>
      <c r="AK156" s="166"/>
      <c r="AL156" s="167"/>
      <c r="AM156" s="248"/>
      <c r="AN156" s="247"/>
      <c r="AO156" s="247"/>
      <c r="AP156" s="247"/>
      <c r="AQ156" s="247"/>
      <c r="AR156" s="247"/>
      <c r="AS156" s="244"/>
      <c r="AT156" s="247" t="str">
        <f>IF(AND($AP$78=TRUE,L156=""),"【４．工事種別】で改築の場合は回答は必須です。","")</f>
        <v/>
      </c>
    </row>
    <row r="157" spans="1:46" ht="20.55" customHeight="1">
      <c r="A157" s="191" t="s">
        <v>2449</v>
      </c>
      <c r="B157" s="379" t="s">
        <v>2450</v>
      </c>
      <c r="C157" s="380"/>
      <c r="D157" s="380"/>
      <c r="E157" s="380"/>
      <c r="F157" s="380"/>
      <c r="G157" s="380"/>
      <c r="H157" s="380"/>
      <c r="I157" s="380"/>
      <c r="J157" s="380"/>
      <c r="K157" s="381"/>
      <c r="L157" s="382"/>
      <c r="M157" s="383"/>
      <c r="N157" s="383"/>
      <c r="O157" s="383"/>
      <c r="P157" s="383"/>
      <c r="Q157" s="373" t="s">
        <v>72</v>
      </c>
      <c r="R157" s="373"/>
      <c r="S157" s="299"/>
      <c r="T157" s="284"/>
      <c r="U157" s="284"/>
      <c r="V157" s="284"/>
      <c r="W157" s="284"/>
      <c r="X157" s="284"/>
      <c r="Y157" s="284"/>
      <c r="Z157" s="166"/>
      <c r="AA157" s="166"/>
      <c r="AB157" s="166"/>
      <c r="AC157" s="166"/>
      <c r="AD157" s="166"/>
      <c r="AE157" s="166"/>
      <c r="AF157" s="166"/>
      <c r="AG157" s="166"/>
      <c r="AH157" s="166"/>
      <c r="AI157" s="166"/>
      <c r="AJ157" s="166"/>
      <c r="AK157" s="166"/>
      <c r="AL157" s="167"/>
      <c r="AM157" s="248"/>
      <c r="AN157" s="247"/>
      <c r="AO157" s="247"/>
      <c r="AP157" s="247"/>
      <c r="AQ157" s="247"/>
      <c r="AR157" s="247"/>
      <c r="AS157" s="244"/>
      <c r="AT157" s="247" t="str">
        <f>IF(AND($AP$78=TRUE,L157=""),"【４．工事種別】で改築の場合は回答は必須です。","")</f>
        <v/>
      </c>
    </row>
    <row r="158" spans="1:46" ht="17.100000000000001" customHeight="1">
      <c r="A158" s="191" t="s">
        <v>2451</v>
      </c>
      <c r="B158" s="379" t="s">
        <v>2452</v>
      </c>
      <c r="C158" s="380"/>
      <c r="D158" s="380"/>
      <c r="E158" s="380"/>
      <c r="F158" s="380"/>
      <c r="G158" s="380"/>
      <c r="H158" s="380"/>
      <c r="I158" s="380"/>
      <c r="J158" s="380"/>
      <c r="K158" s="381"/>
      <c r="L158" s="172"/>
      <c r="M158" s="380" t="s">
        <v>74</v>
      </c>
      <c r="N158" s="380"/>
      <c r="O158" s="380"/>
      <c r="P158" s="380"/>
      <c r="Q158" s="172"/>
      <c r="R158" s="380" t="s">
        <v>75</v>
      </c>
      <c r="S158" s="380"/>
      <c r="T158" s="380"/>
      <c r="U158" s="380"/>
      <c r="V158" s="172"/>
      <c r="W158" s="380" t="s">
        <v>70</v>
      </c>
      <c r="X158" s="380"/>
      <c r="Y158" s="380"/>
      <c r="Z158" s="380"/>
      <c r="AA158" s="380"/>
      <c r="AB158" s="163"/>
      <c r="AC158" s="166"/>
      <c r="AD158" s="166"/>
      <c r="AE158" s="166"/>
      <c r="AF158" s="166"/>
      <c r="AG158" s="166"/>
      <c r="AH158" s="166"/>
      <c r="AI158" s="166"/>
      <c r="AJ158" s="166"/>
      <c r="AK158" s="166"/>
      <c r="AL158" s="167"/>
      <c r="AM158" s="248"/>
      <c r="AN158" s="247" t="b">
        <v>0</v>
      </c>
      <c r="AO158" s="247" t="b">
        <v>0</v>
      </c>
      <c r="AP158" s="247" t="b">
        <v>0</v>
      </c>
      <c r="AQ158" s="247"/>
      <c r="AR158" s="247"/>
      <c r="AS158" s="244">
        <f>COUNTIF(AN158:AP158, TRUE)</f>
        <v>0</v>
      </c>
      <c r="AT158" s="247" t="str">
        <f>IF(AND($AP$78=TRUE,COUNTIF(AN158:AP158,TRUE)=0),"【４．工事種別】で改築の場合は回答は必須です。","")</f>
        <v/>
      </c>
    </row>
    <row r="159" spans="1:46" ht="20.100000000000001" customHeight="1">
      <c r="A159" s="210"/>
      <c r="B159" s="396" t="s">
        <v>2453</v>
      </c>
      <c r="C159" s="397"/>
      <c r="D159" s="397"/>
      <c r="E159" s="397"/>
      <c r="F159" s="397"/>
      <c r="G159" s="397"/>
      <c r="H159" s="397"/>
      <c r="I159" s="397"/>
      <c r="J159" s="397"/>
      <c r="K159" s="398"/>
      <c r="L159" s="382"/>
      <c r="M159" s="383"/>
      <c r="N159" s="383"/>
      <c r="O159" s="383"/>
      <c r="P159" s="383"/>
      <c r="Q159" s="373" t="s">
        <v>47</v>
      </c>
      <c r="R159" s="373"/>
      <c r="S159" s="299"/>
      <c r="T159" s="284"/>
      <c r="U159" s="284"/>
      <c r="V159" s="284"/>
      <c r="W159" s="284"/>
      <c r="X159" s="284"/>
      <c r="Y159" s="284"/>
      <c r="Z159" s="166"/>
      <c r="AA159" s="166"/>
      <c r="AB159" s="166"/>
      <c r="AC159" s="166"/>
      <c r="AD159" s="166"/>
      <c r="AE159" s="166"/>
      <c r="AF159" s="166"/>
      <c r="AG159" s="166"/>
      <c r="AH159" s="166"/>
      <c r="AI159" s="166"/>
      <c r="AJ159" s="166"/>
      <c r="AK159" s="166"/>
      <c r="AL159" s="167"/>
      <c r="AM159" s="248"/>
      <c r="AN159" s="247"/>
      <c r="AO159" s="247"/>
      <c r="AP159" s="247"/>
      <c r="AQ159" s="247"/>
      <c r="AR159" s="247"/>
      <c r="AS159" s="244"/>
      <c r="AT159" s="247" t="str">
        <f>IF(AND($AP$78=TRUE,L159=""),"【４．工事種別】で改築の場合は回答は必須です。","")</f>
        <v/>
      </c>
    </row>
    <row r="160" spans="1:46" ht="20.100000000000001" customHeight="1">
      <c r="A160" s="191" t="s">
        <v>2454</v>
      </c>
      <c r="B160" s="379" t="s">
        <v>2455</v>
      </c>
      <c r="C160" s="380"/>
      <c r="D160" s="380"/>
      <c r="E160" s="380"/>
      <c r="F160" s="380"/>
      <c r="G160" s="380"/>
      <c r="H160" s="380"/>
      <c r="I160" s="380"/>
      <c r="J160" s="380"/>
      <c r="K160" s="381"/>
      <c r="L160" s="382"/>
      <c r="M160" s="383"/>
      <c r="N160" s="383"/>
      <c r="O160" s="383"/>
      <c r="P160" s="383"/>
      <c r="Q160" s="373" t="s">
        <v>2320</v>
      </c>
      <c r="R160" s="373"/>
      <c r="S160" s="299"/>
      <c r="T160" s="284"/>
      <c r="U160" s="284"/>
      <c r="V160" s="284"/>
      <c r="W160" s="284"/>
      <c r="X160" s="284"/>
      <c r="Y160" s="284"/>
      <c r="Z160" s="166"/>
      <c r="AA160" s="166"/>
      <c r="AB160" s="166"/>
      <c r="AC160" s="166"/>
      <c r="AD160" s="166"/>
      <c r="AE160" s="166"/>
      <c r="AF160" s="166"/>
      <c r="AG160" s="166"/>
      <c r="AH160" s="166"/>
      <c r="AI160" s="166"/>
      <c r="AJ160" s="166"/>
      <c r="AK160" s="166"/>
      <c r="AL160" s="167"/>
      <c r="AM160" s="248"/>
      <c r="AN160" s="247"/>
      <c r="AO160" s="247"/>
      <c r="AP160" s="247"/>
      <c r="AQ160" s="247"/>
      <c r="AR160" s="247"/>
      <c r="AS160" s="244"/>
      <c r="AT160" s="247" t="str">
        <f>IF(AND($AP$78=TRUE,L160=""),"【４．工事種別】で改築の場合は回答は必須です。","")</f>
        <v/>
      </c>
    </row>
    <row r="161" spans="1:44" ht="3.6" customHeight="1">
      <c r="A161" s="271"/>
      <c r="B161" s="269"/>
      <c r="C161" s="269"/>
      <c r="D161" s="269"/>
      <c r="E161" s="269"/>
      <c r="F161" s="269"/>
      <c r="G161" s="269"/>
      <c r="H161" s="269"/>
      <c r="I161" s="269"/>
      <c r="J161" s="269"/>
      <c r="K161" s="269"/>
      <c r="L161" s="192"/>
      <c r="M161" s="192"/>
      <c r="N161" s="192"/>
      <c r="O161" s="192"/>
      <c r="P161" s="192"/>
      <c r="Q161" s="194"/>
      <c r="R161" s="194"/>
      <c r="S161" s="281"/>
      <c r="T161" s="281"/>
      <c r="U161" s="281"/>
      <c r="V161" s="281"/>
      <c r="W161" s="281"/>
      <c r="X161" s="281"/>
      <c r="Y161" s="281"/>
      <c r="Z161" s="7"/>
      <c r="AA161" s="7"/>
      <c r="AB161" s="7"/>
      <c r="AC161" s="7"/>
      <c r="AD161" s="7"/>
      <c r="AE161" s="7"/>
      <c r="AF161" s="7"/>
      <c r="AG161" s="7"/>
      <c r="AH161" s="7"/>
      <c r="AI161" s="7"/>
      <c r="AJ161" s="7"/>
      <c r="AK161" s="7"/>
      <c r="AL161" s="169"/>
      <c r="AM161" s="248"/>
      <c r="AN161" s="247"/>
      <c r="AO161" s="247"/>
      <c r="AP161" s="247"/>
      <c r="AQ161" s="247"/>
      <c r="AR161" s="247"/>
    </row>
    <row r="162" spans="1:44" ht="4.05" customHeight="1">
      <c r="A162" s="3"/>
      <c r="B162" s="166"/>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3"/>
      <c r="AM162" s="248"/>
      <c r="AN162" s="247"/>
      <c r="AO162" s="247"/>
      <c r="AP162" s="247"/>
      <c r="AQ162" s="247"/>
      <c r="AR162" s="247"/>
    </row>
    <row r="163" spans="1:44" ht="15" customHeight="1">
      <c r="A163" s="369" t="s">
        <v>2469</v>
      </c>
      <c r="B163" s="369"/>
      <c r="C163" s="369"/>
      <c r="D163" s="369"/>
      <c r="E163" s="369"/>
      <c r="F163" s="369"/>
      <c r="G163" s="369"/>
      <c r="H163" s="369"/>
      <c r="I163" s="369"/>
      <c r="J163" s="369"/>
      <c r="K163" s="369"/>
      <c r="L163" s="369"/>
      <c r="M163" s="369"/>
      <c r="N163" s="369"/>
      <c r="O163" s="369"/>
      <c r="P163" s="369"/>
      <c r="Q163" s="369"/>
      <c r="R163" s="369"/>
      <c r="S163" s="369"/>
      <c r="T163" s="369"/>
      <c r="U163" s="369"/>
      <c r="V163" s="369"/>
      <c r="W163" s="369"/>
      <c r="X163" s="369"/>
      <c r="Y163" s="369"/>
      <c r="Z163" s="369"/>
      <c r="AA163" s="369"/>
      <c r="AB163" s="369"/>
      <c r="AC163" s="369"/>
      <c r="AD163" s="369"/>
      <c r="AE163" s="369"/>
      <c r="AF163" s="369"/>
      <c r="AG163" s="369"/>
      <c r="AH163" s="369"/>
      <c r="AI163" s="369"/>
      <c r="AJ163" s="369"/>
      <c r="AK163" s="369"/>
      <c r="AL163" s="369"/>
      <c r="AM163" s="278"/>
    </row>
    <row r="164" spans="1:44" ht="15" customHeight="1">
      <c r="A164" s="369"/>
      <c r="B164" s="369"/>
      <c r="C164" s="369"/>
      <c r="D164" s="369"/>
      <c r="E164" s="369"/>
      <c r="F164" s="369"/>
      <c r="G164" s="369"/>
      <c r="H164" s="369"/>
      <c r="I164" s="369"/>
      <c r="J164" s="369"/>
      <c r="K164" s="369"/>
      <c r="L164" s="369"/>
      <c r="M164" s="369"/>
      <c r="N164" s="369"/>
      <c r="O164" s="369"/>
      <c r="P164" s="369"/>
      <c r="Q164" s="369"/>
      <c r="R164" s="369"/>
      <c r="S164" s="369"/>
      <c r="T164" s="369"/>
      <c r="U164" s="369"/>
      <c r="V164" s="369"/>
      <c r="W164" s="369"/>
      <c r="X164" s="369"/>
      <c r="Y164" s="369"/>
      <c r="Z164" s="369"/>
      <c r="AA164" s="369"/>
      <c r="AB164" s="369"/>
      <c r="AC164" s="369"/>
      <c r="AD164" s="369"/>
      <c r="AE164" s="369"/>
      <c r="AF164" s="369"/>
      <c r="AG164" s="369"/>
      <c r="AH164" s="369"/>
      <c r="AI164" s="369"/>
      <c r="AJ164" s="369"/>
      <c r="AK164" s="369"/>
      <c r="AL164" s="369"/>
      <c r="AM164" s="278"/>
    </row>
    <row r="165" spans="1:44" ht="15" customHeight="1">
      <c r="A165" s="369"/>
      <c r="B165" s="369"/>
      <c r="C165" s="369"/>
      <c r="D165" s="369"/>
      <c r="E165" s="369"/>
      <c r="F165" s="369"/>
      <c r="G165" s="369"/>
      <c r="H165" s="369"/>
      <c r="I165" s="369"/>
      <c r="J165" s="369"/>
      <c r="K165" s="369"/>
      <c r="L165" s="369"/>
      <c r="M165" s="369"/>
      <c r="N165" s="369"/>
      <c r="O165" s="369"/>
      <c r="P165" s="369"/>
      <c r="Q165" s="369"/>
      <c r="R165" s="369"/>
      <c r="S165" s="369"/>
      <c r="T165" s="369"/>
      <c r="U165" s="369"/>
      <c r="V165" s="369"/>
      <c r="W165" s="369"/>
      <c r="X165" s="369"/>
      <c r="Y165" s="369"/>
      <c r="Z165" s="369"/>
      <c r="AA165" s="369"/>
      <c r="AB165" s="369"/>
      <c r="AC165" s="369"/>
      <c r="AD165" s="369"/>
      <c r="AE165" s="369"/>
      <c r="AF165" s="369"/>
      <c r="AG165" s="369"/>
      <c r="AH165" s="369"/>
      <c r="AI165" s="369"/>
      <c r="AJ165" s="369"/>
      <c r="AK165" s="369"/>
      <c r="AL165" s="369"/>
      <c r="AM165" s="278"/>
    </row>
    <row r="166" spans="1:44" ht="15" customHeight="1">
      <c r="A166" s="369"/>
      <c r="B166" s="369"/>
      <c r="C166" s="369"/>
      <c r="D166" s="369"/>
      <c r="E166" s="369"/>
      <c r="F166" s="369"/>
      <c r="G166" s="369"/>
      <c r="H166" s="369"/>
      <c r="I166" s="369"/>
      <c r="J166" s="369"/>
      <c r="K166" s="369"/>
      <c r="L166" s="369"/>
      <c r="M166" s="369"/>
      <c r="N166" s="369"/>
      <c r="O166" s="369"/>
      <c r="P166" s="369"/>
      <c r="Q166" s="369"/>
      <c r="R166" s="369"/>
      <c r="S166" s="369"/>
      <c r="T166" s="369"/>
      <c r="U166" s="369"/>
      <c r="V166" s="369"/>
      <c r="W166" s="369"/>
      <c r="X166" s="369"/>
      <c r="Y166" s="369"/>
      <c r="Z166" s="369"/>
      <c r="AA166" s="369"/>
      <c r="AB166" s="369"/>
      <c r="AC166" s="369"/>
      <c r="AD166" s="369"/>
      <c r="AE166" s="369"/>
      <c r="AF166" s="369"/>
      <c r="AG166" s="369"/>
      <c r="AH166" s="369"/>
      <c r="AI166" s="369"/>
      <c r="AJ166" s="369"/>
      <c r="AK166" s="369"/>
      <c r="AL166" s="369"/>
      <c r="AM166" s="278"/>
    </row>
    <row r="167" spans="1:44" ht="15" customHeight="1">
      <c r="A167" s="369"/>
      <c r="B167" s="369"/>
      <c r="C167" s="369"/>
      <c r="D167" s="369"/>
      <c r="E167" s="369"/>
      <c r="F167" s="369"/>
      <c r="G167" s="369"/>
      <c r="H167" s="369"/>
      <c r="I167" s="369"/>
      <c r="J167" s="369"/>
      <c r="K167" s="369"/>
      <c r="L167" s="369"/>
      <c r="M167" s="369"/>
      <c r="N167" s="369"/>
      <c r="O167" s="369"/>
      <c r="P167" s="369"/>
      <c r="Q167" s="369"/>
      <c r="R167" s="369"/>
      <c r="S167" s="369"/>
      <c r="T167" s="369"/>
      <c r="U167" s="369"/>
      <c r="V167" s="369"/>
      <c r="W167" s="369"/>
      <c r="X167" s="369"/>
      <c r="Y167" s="369"/>
      <c r="Z167" s="369"/>
      <c r="AA167" s="369"/>
      <c r="AB167" s="369"/>
      <c r="AC167" s="369"/>
      <c r="AD167" s="369"/>
      <c r="AE167" s="369"/>
      <c r="AF167" s="369"/>
      <c r="AG167" s="369"/>
      <c r="AH167" s="369"/>
      <c r="AI167" s="369"/>
      <c r="AJ167" s="369"/>
      <c r="AK167" s="369"/>
      <c r="AL167" s="369"/>
      <c r="AM167" s="278"/>
    </row>
    <row r="168" spans="1:44" ht="15" customHeight="1">
      <c r="A168" s="369"/>
      <c r="B168" s="369"/>
      <c r="C168" s="369"/>
      <c r="D168" s="369"/>
      <c r="E168" s="369"/>
      <c r="F168" s="369"/>
      <c r="G168" s="369"/>
      <c r="H168" s="369"/>
      <c r="I168" s="369"/>
      <c r="J168" s="369"/>
      <c r="K168" s="369"/>
      <c r="L168" s="369"/>
      <c r="M168" s="369"/>
      <c r="N168" s="369"/>
      <c r="O168" s="369"/>
      <c r="P168" s="369"/>
      <c r="Q168" s="369"/>
      <c r="R168" s="369"/>
      <c r="S168" s="369"/>
      <c r="T168" s="369"/>
      <c r="U168" s="369"/>
      <c r="V168" s="369"/>
      <c r="W168" s="369"/>
      <c r="X168" s="369"/>
      <c r="Y168" s="369"/>
      <c r="Z168" s="369"/>
      <c r="AA168" s="369"/>
      <c r="AB168" s="369"/>
      <c r="AC168" s="369"/>
      <c r="AD168" s="369"/>
      <c r="AE168" s="369"/>
      <c r="AF168" s="369"/>
      <c r="AG168" s="369"/>
      <c r="AH168" s="369"/>
      <c r="AI168" s="369"/>
      <c r="AJ168" s="369"/>
      <c r="AK168" s="369"/>
      <c r="AL168" s="369"/>
      <c r="AM168" s="278"/>
    </row>
    <row r="169" spans="1:44" ht="15" customHeight="1">
      <c r="A169" s="369"/>
      <c r="B169" s="369"/>
      <c r="C169" s="369"/>
      <c r="D169" s="369"/>
      <c r="E169" s="369"/>
      <c r="F169" s="369"/>
      <c r="G169" s="369"/>
      <c r="H169" s="369"/>
      <c r="I169" s="369"/>
      <c r="J169" s="369"/>
      <c r="K169" s="369"/>
      <c r="L169" s="369"/>
      <c r="M169" s="369"/>
      <c r="N169" s="369"/>
      <c r="O169" s="369"/>
      <c r="P169" s="369"/>
      <c r="Q169" s="369"/>
      <c r="R169" s="369"/>
      <c r="S169" s="369"/>
      <c r="T169" s="369"/>
      <c r="U169" s="369"/>
      <c r="V169" s="369"/>
      <c r="W169" s="369"/>
      <c r="X169" s="369"/>
      <c r="Y169" s="369"/>
      <c r="Z169" s="369"/>
      <c r="AA169" s="369"/>
      <c r="AB169" s="369"/>
      <c r="AC169" s="369"/>
      <c r="AD169" s="369"/>
      <c r="AE169" s="369"/>
      <c r="AF169" s="369"/>
      <c r="AG169" s="369"/>
      <c r="AH169" s="369"/>
      <c r="AI169" s="369"/>
      <c r="AJ169" s="369"/>
      <c r="AK169" s="369"/>
      <c r="AL169" s="369"/>
      <c r="AM169" s="278"/>
    </row>
    <row r="170" spans="1:44" ht="15" customHeight="1">
      <c r="A170" s="369"/>
      <c r="B170" s="369"/>
      <c r="C170" s="369"/>
      <c r="D170" s="369"/>
      <c r="E170" s="369"/>
      <c r="F170" s="369"/>
      <c r="G170" s="369"/>
      <c r="H170" s="369"/>
      <c r="I170" s="369"/>
      <c r="J170" s="369"/>
      <c r="K170" s="369"/>
      <c r="L170" s="369"/>
      <c r="M170" s="369"/>
      <c r="N170" s="369"/>
      <c r="O170" s="369"/>
      <c r="P170" s="369"/>
      <c r="Q170" s="369"/>
      <c r="R170" s="369"/>
      <c r="S170" s="369"/>
      <c r="T170" s="369"/>
      <c r="U170" s="369"/>
      <c r="V170" s="369"/>
      <c r="W170" s="369"/>
      <c r="X170" s="369"/>
      <c r="Y170" s="369"/>
      <c r="Z170" s="369"/>
      <c r="AA170" s="369"/>
      <c r="AB170" s="369"/>
      <c r="AC170" s="369"/>
      <c r="AD170" s="369"/>
      <c r="AE170" s="369"/>
      <c r="AF170" s="369"/>
      <c r="AG170" s="369"/>
      <c r="AH170" s="369"/>
      <c r="AI170" s="369"/>
      <c r="AJ170" s="369"/>
      <c r="AK170" s="369"/>
      <c r="AL170" s="369"/>
      <c r="AM170" s="278"/>
    </row>
    <row r="171" spans="1:44" ht="15" customHeight="1">
      <c r="A171" s="369"/>
      <c r="B171" s="369"/>
      <c r="C171" s="369"/>
      <c r="D171" s="369"/>
      <c r="E171" s="369"/>
      <c r="F171" s="369"/>
      <c r="G171" s="369"/>
      <c r="H171" s="369"/>
      <c r="I171" s="369"/>
      <c r="J171" s="369"/>
      <c r="K171" s="369"/>
      <c r="L171" s="369"/>
      <c r="M171" s="369"/>
      <c r="N171" s="369"/>
      <c r="O171" s="369"/>
      <c r="P171" s="369"/>
      <c r="Q171" s="369"/>
      <c r="R171" s="369"/>
      <c r="S171" s="369"/>
      <c r="T171" s="369"/>
      <c r="U171" s="369"/>
      <c r="V171" s="369"/>
      <c r="W171" s="369"/>
      <c r="X171" s="369"/>
      <c r="Y171" s="369"/>
      <c r="Z171" s="369"/>
      <c r="AA171" s="369"/>
      <c r="AB171" s="369"/>
      <c r="AC171" s="369"/>
      <c r="AD171" s="369"/>
      <c r="AE171" s="369"/>
      <c r="AF171" s="369"/>
      <c r="AG171" s="369"/>
      <c r="AH171" s="369"/>
      <c r="AI171" s="369"/>
      <c r="AJ171" s="369"/>
      <c r="AK171" s="369"/>
      <c r="AL171" s="369"/>
      <c r="AM171" s="278"/>
    </row>
    <row r="172" spans="1:44" ht="15" customHeight="1">
      <c r="A172" s="369"/>
      <c r="B172" s="369"/>
      <c r="C172" s="369"/>
      <c r="D172" s="369"/>
      <c r="E172" s="369"/>
      <c r="F172" s="369"/>
      <c r="G172" s="369"/>
      <c r="H172" s="369"/>
      <c r="I172" s="369"/>
      <c r="J172" s="369"/>
      <c r="K172" s="369"/>
      <c r="L172" s="369"/>
      <c r="M172" s="369"/>
      <c r="N172" s="369"/>
      <c r="O172" s="369"/>
      <c r="P172" s="369"/>
      <c r="Q172" s="369"/>
      <c r="R172" s="369"/>
      <c r="S172" s="369"/>
      <c r="T172" s="369"/>
      <c r="U172" s="369"/>
      <c r="V172" s="369"/>
      <c r="W172" s="369"/>
      <c r="X172" s="369"/>
      <c r="Y172" s="369"/>
      <c r="Z172" s="369"/>
      <c r="AA172" s="369"/>
      <c r="AB172" s="369"/>
      <c r="AC172" s="369"/>
      <c r="AD172" s="369"/>
      <c r="AE172" s="369"/>
      <c r="AF172" s="369"/>
      <c r="AG172" s="369"/>
      <c r="AH172" s="369"/>
      <c r="AI172" s="369"/>
      <c r="AJ172" s="369"/>
      <c r="AK172" s="369"/>
      <c r="AL172" s="369"/>
      <c r="AM172" s="278"/>
    </row>
    <row r="173" spans="1:44" ht="15" customHeight="1">
      <c r="A173" s="369"/>
      <c r="B173" s="369"/>
      <c r="C173" s="369"/>
      <c r="D173" s="369"/>
      <c r="E173" s="369"/>
      <c r="F173" s="369"/>
      <c r="G173" s="369"/>
      <c r="H173" s="369"/>
      <c r="I173" s="369"/>
      <c r="J173" s="369"/>
      <c r="K173" s="369"/>
      <c r="L173" s="369"/>
      <c r="M173" s="369"/>
      <c r="N173" s="369"/>
      <c r="O173" s="369"/>
      <c r="P173" s="369"/>
      <c r="Q173" s="369"/>
      <c r="R173" s="369"/>
      <c r="S173" s="369"/>
      <c r="T173" s="369"/>
      <c r="U173" s="369"/>
      <c r="V173" s="369"/>
      <c r="W173" s="369"/>
      <c r="X173" s="369"/>
      <c r="Y173" s="369"/>
      <c r="Z173" s="369"/>
      <c r="AA173" s="369"/>
      <c r="AB173" s="369"/>
      <c r="AC173" s="369"/>
      <c r="AD173" s="369"/>
      <c r="AE173" s="369"/>
      <c r="AF173" s="369"/>
      <c r="AG173" s="369"/>
      <c r="AH173" s="369"/>
      <c r="AI173" s="369"/>
      <c r="AJ173" s="369"/>
      <c r="AK173" s="369"/>
      <c r="AL173" s="369"/>
      <c r="AM173" s="278"/>
    </row>
    <row r="174" spans="1:44" ht="15" customHeight="1">
      <c r="A174" s="369"/>
      <c r="B174" s="369"/>
      <c r="C174" s="369"/>
      <c r="D174" s="369"/>
      <c r="E174" s="369"/>
      <c r="F174" s="369"/>
      <c r="G174" s="369"/>
      <c r="H174" s="369"/>
      <c r="I174" s="369"/>
      <c r="J174" s="369"/>
      <c r="K174" s="369"/>
      <c r="L174" s="369"/>
      <c r="M174" s="369"/>
      <c r="N174" s="369"/>
      <c r="O174" s="369"/>
      <c r="P174" s="369"/>
      <c r="Q174" s="369"/>
      <c r="R174" s="369"/>
      <c r="S174" s="369"/>
      <c r="T174" s="369"/>
      <c r="U174" s="369"/>
      <c r="V174" s="369"/>
      <c r="W174" s="369"/>
      <c r="X174" s="369"/>
      <c r="Y174" s="369"/>
      <c r="Z174" s="369"/>
      <c r="AA174" s="369"/>
      <c r="AB174" s="369"/>
      <c r="AC174" s="369"/>
      <c r="AD174" s="369"/>
      <c r="AE174" s="369"/>
      <c r="AF174" s="369"/>
      <c r="AG174" s="369"/>
      <c r="AH174" s="369"/>
      <c r="AI174" s="369"/>
      <c r="AJ174" s="369"/>
      <c r="AK174" s="369"/>
      <c r="AL174" s="369"/>
      <c r="AM174" s="278"/>
    </row>
    <row r="175" spans="1:44" ht="15" customHeight="1">
      <c r="A175" s="369"/>
      <c r="B175" s="369"/>
      <c r="C175" s="369"/>
      <c r="D175" s="369"/>
      <c r="E175" s="369"/>
      <c r="F175" s="369"/>
      <c r="G175" s="369"/>
      <c r="H175" s="369"/>
      <c r="I175" s="369"/>
      <c r="J175" s="369"/>
      <c r="K175" s="369"/>
      <c r="L175" s="369"/>
      <c r="M175" s="369"/>
      <c r="N175" s="369"/>
      <c r="O175" s="369"/>
      <c r="P175" s="369"/>
      <c r="Q175" s="369"/>
      <c r="R175" s="369"/>
      <c r="S175" s="369"/>
      <c r="T175" s="369"/>
      <c r="U175" s="369"/>
      <c r="V175" s="369"/>
      <c r="W175" s="369"/>
      <c r="X175" s="369"/>
      <c r="Y175" s="369"/>
      <c r="Z175" s="369"/>
      <c r="AA175" s="369"/>
      <c r="AB175" s="369"/>
      <c r="AC175" s="369"/>
      <c r="AD175" s="369"/>
      <c r="AE175" s="369"/>
      <c r="AF175" s="369"/>
      <c r="AG175" s="369"/>
      <c r="AH175" s="369"/>
      <c r="AI175" s="369"/>
      <c r="AJ175" s="369"/>
      <c r="AK175" s="369"/>
      <c r="AL175" s="369"/>
      <c r="AM175" s="278"/>
    </row>
    <row r="176" spans="1:44" ht="15" customHeight="1">
      <c r="A176" s="369"/>
      <c r="B176" s="369"/>
      <c r="C176" s="369"/>
      <c r="D176" s="369"/>
      <c r="E176" s="369"/>
      <c r="F176" s="369"/>
      <c r="G176" s="369"/>
      <c r="H176" s="369"/>
      <c r="I176" s="369"/>
      <c r="J176" s="369"/>
      <c r="K176" s="369"/>
      <c r="L176" s="369"/>
      <c r="M176" s="369"/>
      <c r="N176" s="369"/>
      <c r="O176" s="369"/>
      <c r="P176" s="369"/>
      <c r="Q176" s="369"/>
      <c r="R176" s="369"/>
      <c r="S176" s="369"/>
      <c r="T176" s="369"/>
      <c r="U176" s="369"/>
      <c r="V176" s="369"/>
      <c r="W176" s="369"/>
      <c r="X176" s="369"/>
      <c r="Y176" s="369"/>
      <c r="Z176" s="369"/>
      <c r="AA176" s="369"/>
      <c r="AB176" s="369"/>
      <c r="AC176" s="369"/>
      <c r="AD176" s="369"/>
      <c r="AE176" s="369"/>
      <c r="AF176" s="369"/>
      <c r="AG176" s="369"/>
      <c r="AH176" s="369"/>
      <c r="AI176" s="369"/>
      <c r="AJ176" s="369"/>
      <c r="AK176" s="369"/>
      <c r="AL176" s="369"/>
      <c r="AM176" s="278"/>
    </row>
    <row r="177" spans="1:39" ht="15" customHeight="1">
      <c r="A177" s="369"/>
      <c r="B177" s="369"/>
      <c r="C177" s="369"/>
      <c r="D177" s="369"/>
      <c r="E177" s="369"/>
      <c r="F177" s="369"/>
      <c r="G177" s="369"/>
      <c r="H177" s="369"/>
      <c r="I177" s="369"/>
      <c r="J177" s="369"/>
      <c r="K177" s="369"/>
      <c r="L177" s="369"/>
      <c r="M177" s="369"/>
      <c r="N177" s="369"/>
      <c r="O177" s="369"/>
      <c r="P177" s="369"/>
      <c r="Q177" s="369"/>
      <c r="R177" s="369"/>
      <c r="S177" s="369"/>
      <c r="T177" s="369"/>
      <c r="U177" s="369"/>
      <c r="V177" s="369"/>
      <c r="W177" s="369"/>
      <c r="X177" s="369"/>
      <c r="Y177" s="369"/>
      <c r="Z177" s="369"/>
      <c r="AA177" s="369"/>
      <c r="AB177" s="369"/>
      <c r="AC177" s="369"/>
      <c r="AD177" s="369"/>
      <c r="AE177" s="369"/>
      <c r="AF177" s="369"/>
      <c r="AG177" s="369"/>
      <c r="AH177" s="369"/>
      <c r="AI177" s="369"/>
      <c r="AJ177" s="369"/>
      <c r="AK177" s="369"/>
      <c r="AL177" s="369"/>
      <c r="AM177" s="278"/>
    </row>
    <row r="178" spans="1:39" ht="15" customHeight="1">
      <c r="A178" s="369"/>
      <c r="B178" s="369"/>
      <c r="C178" s="369"/>
      <c r="D178" s="369"/>
      <c r="E178" s="369"/>
      <c r="F178" s="369"/>
      <c r="G178" s="369"/>
      <c r="H178" s="369"/>
      <c r="I178" s="369"/>
      <c r="J178" s="369"/>
      <c r="K178" s="369"/>
      <c r="L178" s="369"/>
      <c r="M178" s="369"/>
      <c r="N178" s="369"/>
      <c r="O178" s="369"/>
      <c r="P178" s="369"/>
      <c r="Q178" s="369"/>
      <c r="R178" s="369"/>
      <c r="S178" s="369"/>
      <c r="T178" s="369"/>
      <c r="U178" s="369"/>
      <c r="V178" s="369"/>
      <c r="W178" s="369"/>
      <c r="X178" s="369"/>
      <c r="Y178" s="369"/>
      <c r="Z178" s="369"/>
      <c r="AA178" s="369"/>
      <c r="AB178" s="369"/>
      <c r="AC178" s="369"/>
      <c r="AD178" s="369"/>
      <c r="AE178" s="369"/>
      <c r="AF178" s="369"/>
      <c r="AG178" s="369"/>
      <c r="AH178" s="369"/>
      <c r="AI178" s="369"/>
      <c r="AJ178" s="369"/>
      <c r="AK178" s="369"/>
      <c r="AL178" s="369"/>
      <c r="AM178" s="278"/>
    </row>
    <row r="179" spans="1:39" ht="15" customHeight="1">
      <c r="A179" s="369"/>
      <c r="B179" s="369"/>
      <c r="C179" s="369"/>
      <c r="D179" s="369"/>
      <c r="E179" s="369"/>
      <c r="F179" s="369"/>
      <c r="G179" s="369"/>
      <c r="H179" s="369"/>
      <c r="I179" s="369"/>
      <c r="J179" s="369"/>
      <c r="K179" s="369"/>
      <c r="L179" s="369"/>
      <c r="M179" s="369"/>
      <c r="N179" s="369"/>
      <c r="O179" s="369"/>
      <c r="P179" s="369"/>
      <c r="Q179" s="369"/>
      <c r="R179" s="369"/>
      <c r="S179" s="369"/>
      <c r="T179" s="369"/>
      <c r="U179" s="369"/>
      <c r="V179" s="369"/>
      <c r="W179" s="369"/>
      <c r="X179" s="369"/>
      <c r="Y179" s="369"/>
      <c r="Z179" s="369"/>
      <c r="AA179" s="369"/>
      <c r="AB179" s="369"/>
      <c r="AC179" s="369"/>
      <c r="AD179" s="369"/>
      <c r="AE179" s="369"/>
      <c r="AF179" s="369"/>
      <c r="AG179" s="369"/>
      <c r="AH179" s="369"/>
      <c r="AI179" s="369"/>
      <c r="AJ179" s="369"/>
      <c r="AK179" s="369"/>
      <c r="AL179" s="369"/>
      <c r="AM179" s="278"/>
    </row>
    <row r="180" spans="1:39" ht="15" customHeight="1">
      <c r="A180" s="369"/>
      <c r="B180" s="369"/>
      <c r="C180" s="369"/>
      <c r="D180" s="369"/>
      <c r="E180" s="369"/>
      <c r="F180" s="369"/>
      <c r="G180" s="369"/>
      <c r="H180" s="369"/>
      <c r="I180" s="369"/>
      <c r="J180" s="369"/>
      <c r="K180" s="369"/>
      <c r="L180" s="369"/>
      <c r="M180" s="369"/>
      <c r="N180" s="369"/>
      <c r="O180" s="369"/>
      <c r="P180" s="369"/>
      <c r="Q180" s="369"/>
      <c r="R180" s="369"/>
      <c r="S180" s="369"/>
      <c r="T180" s="369"/>
      <c r="U180" s="369"/>
      <c r="V180" s="369"/>
      <c r="W180" s="369"/>
      <c r="X180" s="369"/>
      <c r="Y180" s="369"/>
      <c r="Z180" s="369"/>
      <c r="AA180" s="369"/>
      <c r="AB180" s="369"/>
      <c r="AC180" s="369"/>
      <c r="AD180" s="369"/>
      <c r="AE180" s="369"/>
      <c r="AF180" s="369"/>
      <c r="AG180" s="369"/>
      <c r="AH180" s="369"/>
      <c r="AI180" s="369"/>
      <c r="AJ180" s="369"/>
      <c r="AK180" s="369"/>
      <c r="AL180" s="369"/>
      <c r="AM180" s="278"/>
    </row>
    <row r="181" spans="1:39" ht="9.4499999999999993" customHeight="1">
      <c r="A181" s="369"/>
      <c r="B181" s="369"/>
      <c r="C181" s="369"/>
      <c r="D181" s="369"/>
      <c r="E181" s="369"/>
      <c r="F181" s="369"/>
      <c r="G181" s="369"/>
      <c r="H181" s="369"/>
      <c r="I181" s="369"/>
      <c r="J181" s="369"/>
      <c r="K181" s="369"/>
      <c r="L181" s="369"/>
      <c r="M181" s="369"/>
      <c r="N181" s="369"/>
      <c r="O181" s="369"/>
      <c r="P181" s="369"/>
      <c r="Q181" s="369"/>
      <c r="R181" s="369"/>
      <c r="S181" s="369"/>
      <c r="T181" s="369"/>
      <c r="U181" s="369"/>
      <c r="V181" s="369"/>
      <c r="W181" s="369"/>
      <c r="X181" s="369"/>
      <c r="Y181" s="369"/>
      <c r="Z181" s="369"/>
      <c r="AA181" s="369"/>
      <c r="AB181" s="369"/>
      <c r="AC181" s="369"/>
      <c r="AD181" s="369"/>
      <c r="AE181" s="369"/>
      <c r="AF181" s="369"/>
      <c r="AG181" s="369"/>
      <c r="AH181" s="369"/>
      <c r="AI181" s="369"/>
      <c r="AJ181" s="369"/>
      <c r="AK181" s="369"/>
      <c r="AL181" s="369"/>
      <c r="AM181" s="351"/>
    </row>
    <row r="182" spans="1:39" ht="4.5" customHeight="1">
      <c r="A182" s="4" t="s">
        <v>2096</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404" t="s">
        <v>2264</v>
      </c>
      <c r="C183" s="405"/>
      <c r="D183" s="405"/>
      <c r="E183" s="405"/>
      <c r="F183" s="405"/>
      <c r="G183" s="405"/>
      <c r="H183" s="405"/>
      <c r="I183" s="405"/>
      <c r="J183" s="405"/>
      <c r="K183" s="405"/>
      <c r="L183" s="405"/>
      <c r="M183" s="405"/>
      <c r="N183" s="405"/>
      <c r="O183" s="405"/>
      <c r="P183" s="405"/>
      <c r="Q183" s="405"/>
      <c r="R183" s="405"/>
      <c r="S183" s="405"/>
      <c r="T183" s="405"/>
      <c r="U183" s="405"/>
      <c r="V183" s="405"/>
      <c r="W183" s="405"/>
      <c r="X183" s="405"/>
      <c r="Y183" s="405"/>
      <c r="Z183" s="405"/>
      <c r="AA183" s="405"/>
      <c r="AB183" s="405"/>
      <c r="AC183" s="405"/>
      <c r="AD183" s="405"/>
      <c r="AE183" s="406"/>
      <c r="AF183" s="414" t="s">
        <v>2158</v>
      </c>
      <c r="AG183" s="373"/>
      <c r="AH183" s="373"/>
      <c r="AI183" s="373"/>
      <c r="AJ183" s="373"/>
      <c r="AK183" s="373"/>
      <c r="AL183" s="191"/>
      <c r="AM183" s="4"/>
    </row>
    <row r="184" spans="1:39" ht="27" customHeight="1">
      <c r="A184" s="4"/>
      <c r="B184" s="400" t="s">
        <v>2266</v>
      </c>
      <c r="C184" s="400"/>
      <c r="D184" s="400"/>
      <c r="E184" s="400"/>
      <c r="F184" s="400"/>
      <c r="G184" s="400"/>
      <c r="H184" s="400"/>
      <c r="I184" s="400"/>
      <c r="J184" s="400" t="s">
        <v>2268</v>
      </c>
      <c r="K184" s="400"/>
      <c r="L184" s="400"/>
      <c r="M184" s="400"/>
      <c r="N184" s="400"/>
      <c r="O184" s="400"/>
      <c r="P184" s="400"/>
      <c r="Q184" s="400"/>
      <c r="R184" s="400"/>
      <c r="S184" s="400"/>
      <c r="T184" s="400"/>
      <c r="U184" s="400"/>
      <c r="V184" s="400"/>
      <c r="W184" s="400"/>
      <c r="X184" s="400"/>
      <c r="Y184" s="400"/>
      <c r="Z184" s="400"/>
      <c r="AA184" s="400"/>
      <c r="AB184" s="400"/>
      <c r="AC184" s="400"/>
      <c r="AD184" s="400"/>
      <c r="AE184" s="400"/>
      <c r="AF184" s="404" t="s">
        <v>2269</v>
      </c>
      <c r="AG184" s="405"/>
      <c r="AH184" s="405"/>
      <c r="AI184" s="405"/>
      <c r="AJ184" s="405"/>
      <c r="AK184" s="405"/>
      <c r="AL184" s="214"/>
      <c r="AM184" s="4"/>
    </row>
    <row r="185" spans="1:39" ht="27" customHeight="1">
      <c r="A185" s="4"/>
      <c r="B185" s="400" t="s">
        <v>2267</v>
      </c>
      <c r="C185" s="400"/>
      <c r="D185" s="400"/>
      <c r="E185" s="400"/>
      <c r="F185" s="400"/>
      <c r="G185" s="400"/>
      <c r="H185" s="400"/>
      <c r="I185" s="400"/>
      <c r="J185" s="401" t="s">
        <v>2281</v>
      </c>
      <c r="K185" s="402"/>
      <c r="L185" s="402"/>
      <c r="M185" s="402"/>
      <c r="N185" s="402"/>
      <c r="O185" s="402"/>
      <c r="P185" s="402"/>
      <c r="Q185" s="402"/>
      <c r="R185" s="402"/>
      <c r="S185" s="402"/>
      <c r="T185" s="402"/>
      <c r="U185" s="402"/>
      <c r="V185" s="402"/>
      <c r="W185" s="402"/>
      <c r="X185" s="402"/>
      <c r="Y185" s="402"/>
      <c r="Z185" s="402"/>
      <c r="AA185" s="402"/>
      <c r="AB185" s="402"/>
      <c r="AC185" s="402"/>
      <c r="AD185" s="402"/>
      <c r="AE185" s="403"/>
      <c r="AF185" s="404" t="s">
        <v>2270</v>
      </c>
      <c r="AG185" s="405"/>
      <c r="AH185" s="405"/>
      <c r="AI185" s="405"/>
      <c r="AJ185" s="405"/>
      <c r="AK185" s="405"/>
      <c r="AL185" s="214"/>
      <c r="AM185" s="4"/>
    </row>
    <row r="186" spans="1:39" ht="24" customHeight="1">
      <c r="A186" s="498" t="s">
        <v>2456</v>
      </c>
      <c r="B186" s="498"/>
      <c r="C186" s="498"/>
      <c r="D186" s="498"/>
      <c r="E186" s="498"/>
      <c r="F186" s="498"/>
      <c r="G186" s="498"/>
      <c r="H186" s="498"/>
      <c r="I186" s="498"/>
      <c r="J186" s="498"/>
      <c r="K186" s="498"/>
      <c r="L186" s="498"/>
      <c r="M186" s="498"/>
      <c r="N186" s="498"/>
      <c r="O186" s="498"/>
      <c r="P186" s="498"/>
      <c r="Q186" s="498"/>
      <c r="R186" s="498"/>
      <c r="S186" s="498"/>
      <c r="T186" s="498"/>
      <c r="U186" s="498"/>
      <c r="V186" s="498"/>
      <c r="W186" s="498"/>
      <c r="X186" s="498"/>
      <c r="Y186" s="498"/>
      <c r="Z186" s="498"/>
      <c r="AA186" s="498"/>
      <c r="AB186" s="498"/>
      <c r="AC186" s="498"/>
      <c r="AD186" s="498"/>
      <c r="AE186" s="498"/>
      <c r="AF186" s="498"/>
      <c r="AG186" s="498"/>
      <c r="AH186" s="498"/>
      <c r="AI186" s="498"/>
      <c r="AJ186" s="498"/>
      <c r="AK186" s="498"/>
      <c r="AL186" s="498"/>
      <c r="AM186" s="4"/>
    </row>
    <row r="187" spans="1:39" ht="25.95" customHeight="1">
      <c r="A187" s="498"/>
      <c r="B187" s="498"/>
      <c r="C187" s="498"/>
      <c r="D187" s="498"/>
      <c r="E187" s="498"/>
      <c r="F187" s="498"/>
      <c r="G187" s="498"/>
      <c r="H187" s="498"/>
      <c r="I187" s="498"/>
      <c r="J187" s="498"/>
      <c r="K187" s="498"/>
      <c r="L187" s="498"/>
      <c r="M187" s="498"/>
      <c r="N187" s="498"/>
      <c r="O187" s="498"/>
      <c r="P187" s="498"/>
      <c r="Q187" s="498"/>
      <c r="R187" s="498"/>
      <c r="S187" s="498"/>
      <c r="T187" s="498"/>
      <c r="U187" s="498"/>
      <c r="V187" s="498"/>
      <c r="W187" s="498"/>
      <c r="X187" s="498"/>
      <c r="Y187" s="498"/>
      <c r="Z187" s="498"/>
      <c r="AA187" s="498"/>
      <c r="AB187" s="498"/>
      <c r="AC187" s="498"/>
      <c r="AD187" s="498"/>
      <c r="AE187" s="498"/>
      <c r="AF187" s="498"/>
      <c r="AG187" s="498"/>
      <c r="AH187" s="498"/>
      <c r="AI187" s="498"/>
      <c r="AJ187" s="498"/>
      <c r="AK187" s="498"/>
      <c r="AL187" s="498"/>
      <c r="AM187" s="4"/>
    </row>
    <row r="188" spans="1:39" ht="27" customHeight="1">
      <c r="A188" s="4"/>
      <c r="B188" s="503" t="s">
        <v>2264</v>
      </c>
      <c r="C188" s="504"/>
      <c r="D188" s="504"/>
      <c r="E188" s="504"/>
      <c r="F188" s="504"/>
      <c r="G188" s="504"/>
      <c r="H188" s="504"/>
      <c r="I188" s="504"/>
      <c r="J188" s="504"/>
      <c r="K188" s="504"/>
      <c r="L188" s="504"/>
      <c r="M188" s="504"/>
      <c r="N188" s="504"/>
      <c r="O188" s="504"/>
      <c r="P188" s="504"/>
      <c r="Q188" s="504"/>
      <c r="R188" s="504"/>
      <c r="S188" s="504"/>
      <c r="T188" s="504"/>
      <c r="U188" s="504"/>
      <c r="V188" s="504"/>
      <c r="W188" s="504"/>
      <c r="X188" s="504"/>
      <c r="Y188" s="504"/>
      <c r="Z188" s="504"/>
      <c r="AA188" s="504"/>
      <c r="AB188" s="504"/>
      <c r="AC188" s="504"/>
      <c r="AD188" s="504"/>
      <c r="AE188" s="505"/>
      <c r="AF188" s="414" t="s">
        <v>2158</v>
      </c>
      <c r="AG188" s="373"/>
      <c r="AH188" s="373"/>
      <c r="AI188" s="373"/>
      <c r="AJ188" s="373"/>
      <c r="AK188" s="373"/>
      <c r="AL188" s="191"/>
      <c r="AM188" s="4"/>
    </row>
    <row r="189" spans="1:39" ht="42" customHeight="1">
      <c r="A189" s="4"/>
      <c r="B189" s="506"/>
      <c r="C189" s="507"/>
      <c r="D189" s="507"/>
      <c r="E189" s="507"/>
      <c r="F189" s="507"/>
      <c r="G189" s="507"/>
      <c r="H189" s="507"/>
      <c r="I189" s="507"/>
      <c r="J189" s="507"/>
      <c r="K189" s="507"/>
      <c r="L189" s="507"/>
      <c r="M189" s="507"/>
      <c r="N189" s="507"/>
      <c r="O189" s="507"/>
      <c r="P189" s="507"/>
      <c r="Q189" s="507"/>
      <c r="R189" s="507"/>
      <c r="S189" s="507"/>
      <c r="T189" s="507"/>
      <c r="U189" s="507"/>
      <c r="V189" s="507"/>
      <c r="W189" s="507"/>
      <c r="X189" s="507"/>
      <c r="Y189" s="507"/>
      <c r="Z189" s="507"/>
      <c r="AA189" s="507"/>
      <c r="AB189" s="507"/>
      <c r="AC189" s="507"/>
      <c r="AD189" s="507"/>
      <c r="AE189" s="508"/>
      <c r="AF189" s="404" t="s">
        <v>2291</v>
      </c>
      <c r="AG189" s="405"/>
      <c r="AH189" s="406"/>
      <c r="AI189" s="404" t="s">
        <v>2271</v>
      </c>
      <c r="AJ189" s="405"/>
      <c r="AK189" s="405"/>
      <c r="AL189" s="191"/>
      <c r="AM189" s="4"/>
    </row>
    <row r="190" spans="1:39" ht="30" customHeight="1">
      <c r="A190" s="4"/>
      <c r="B190" s="399" t="s">
        <v>76</v>
      </c>
      <c r="C190" s="399"/>
      <c r="D190" s="399"/>
      <c r="E190" s="399"/>
      <c r="F190" s="399"/>
      <c r="G190" s="399"/>
      <c r="H190" s="399"/>
      <c r="I190" s="399"/>
      <c r="J190" s="379" t="s">
        <v>2272</v>
      </c>
      <c r="K190" s="380"/>
      <c r="L190" s="380"/>
      <c r="M190" s="380"/>
      <c r="N190" s="380"/>
      <c r="O190" s="380"/>
      <c r="P190" s="380"/>
      <c r="Q190" s="380"/>
      <c r="R190" s="380"/>
      <c r="S190" s="380"/>
      <c r="T190" s="380"/>
      <c r="U190" s="380"/>
      <c r="V190" s="380"/>
      <c r="W190" s="380"/>
      <c r="X190" s="380"/>
      <c r="Y190" s="380"/>
      <c r="Z190" s="380"/>
      <c r="AA190" s="380"/>
      <c r="AB190" s="380"/>
      <c r="AC190" s="380"/>
      <c r="AD190" s="380"/>
      <c r="AE190" s="381"/>
      <c r="AF190" s="404">
        <v>10</v>
      </c>
      <c r="AG190" s="405"/>
      <c r="AH190" s="406"/>
      <c r="AI190" s="404">
        <v>30</v>
      </c>
      <c r="AJ190" s="405"/>
      <c r="AK190" s="405"/>
      <c r="AL190" s="214"/>
      <c r="AM190" s="4"/>
    </row>
    <row r="191" spans="1:39" ht="30" customHeight="1">
      <c r="A191" s="4"/>
      <c r="B191" s="401" t="s">
        <v>2273</v>
      </c>
      <c r="C191" s="402"/>
      <c r="D191" s="402"/>
      <c r="E191" s="402"/>
      <c r="F191" s="402"/>
      <c r="G191" s="402"/>
      <c r="H191" s="402"/>
      <c r="I191" s="402"/>
      <c r="J191" s="402"/>
      <c r="K191" s="402"/>
      <c r="L191" s="402"/>
      <c r="M191" s="402"/>
      <c r="N191" s="402"/>
      <c r="O191" s="402"/>
      <c r="P191" s="402"/>
      <c r="Q191" s="402"/>
      <c r="R191" s="402"/>
      <c r="S191" s="402"/>
      <c r="T191" s="402"/>
      <c r="U191" s="402"/>
      <c r="V191" s="402"/>
      <c r="W191" s="402"/>
      <c r="X191" s="402"/>
      <c r="Y191" s="402"/>
      <c r="Z191" s="402"/>
      <c r="AA191" s="402"/>
      <c r="AB191" s="402"/>
      <c r="AC191" s="402"/>
      <c r="AD191" s="402"/>
      <c r="AE191" s="403"/>
      <c r="AF191" s="404">
        <v>11</v>
      </c>
      <c r="AG191" s="405"/>
      <c r="AH191" s="406"/>
      <c r="AI191" s="404">
        <v>31</v>
      </c>
      <c r="AJ191" s="405"/>
      <c r="AK191" s="405"/>
      <c r="AL191" s="214"/>
      <c r="AM191" s="4"/>
    </row>
    <row r="192" spans="1:39" ht="129.6" customHeight="1">
      <c r="A192" s="4"/>
      <c r="B192" s="399" t="s">
        <v>77</v>
      </c>
      <c r="C192" s="399"/>
      <c r="D192" s="399"/>
      <c r="E192" s="399"/>
      <c r="F192" s="399"/>
      <c r="G192" s="399"/>
      <c r="H192" s="399"/>
      <c r="I192" s="399"/>
      <c r="J192" s="400" t="s">
        <v>2292</v>
      </c>
      <c r="K192" s="400"/>
      <c r="L192" s="400"/>
      <c r="M192" s="400"/>
      <c r="N192" s="400"/>
      <c r="O192" s="400"/>
      <c r="P192" s="400"/>
      <c r="Q192" s="400"/>
      <c r="R192" s="400"/>
      <c r="S192" s="400"/>
      <c r="T192" s="400"/>
      <c r="U192" s="400"/>
      <c r="V192" s="400"/>
      <c r="W192" s="400"/>
      <c r="X192" s="400"/>
      <c r="Y192" s="400"/>
      <c r="Z192" s="400"/>
      <c r="AA192" s="400"/>
      <c r="AB192" s="400"/>
      <c r="AC192" s="400"/>
      <c r="AD192" s="400"/>
      <c r="AE192" s="400"/>
      <c r="AF192" s="404">
        <v>12</v>
      </c>
      <c r="AG192" s="405"/>
      <c r="AH192" s="406"/>
      <c r="AI192" s="404">
        <v>32</v>
      </c>
      <c r="AJ192" s="405"/>
      <c r="AK192" s="405"/>
      <c r="AL192" s="214"/>
      <c r="AM192" s="4"/>
    </row>
    <row r="193" spans="1:39" ht="30" customHeight="1">
      <c r="A193" s="4"/>
      <c r="B193" s="401" t="s">
        <v>78</v>
      </c>
      <c r="C193" s="402"/>
      <c r="D193" s="402"/>
      <c r="E193" s="402"/>
      <c r="F193" s="402"/>
      <c r="G193" s="402"/>
      <c r="H193" s="402"/>
      <c r="I193" s="402"/>
      <c r="J193" s="402"/>
      <c r="K193" s="402"/>
      <c r="L193" s="402"/>
      <c r="M193" s="402"/>
      <c r="N193" s="402"/>
      <c r="O193" s="402"/>
      <c r="P193" s="402"/>
      <c r="Q193" s="402"/>
      <c r="R193" s="402"/>
      <c r="S193" s="402"/>
      <c r="T193" s="402"/>
      <c r="U193" s="402"/>
      <c r="V193" s="402"/>
      <c r="W193" s="402"/>
      <c r="X193" s="402"/>
      <c r="Y193" s="402"/>
      <c r="Z193" s="402"/>
      <c r="AA193" s="402"/>
      <c r="AB193" s="402"/>
      <c r="AC193" s="402"/>
      <c r="AD193" s="402"/>
      <c r="AE193" s="403"/>
      <c r="AF193" s="404">
        <v>13</v>
      </c>
      <c r="AG193" s="405"/>
      <c r="AH193" s="406"/>
      <c r="AI193" s="404">
        <v>33</v>
      </c>
      <c r="AJ193" s="405"/>
      <c r="AK193" s="405"/>
      <c r="AL193" s="214"/>
      <c r="AM193" s="4"/>
    </row>
    <row r="194" spans="1:39" ht="40.049999999999997" customHeight="1">
      <c r="A194" s="4"/>
      <c r="B194" s="399" t="s">
        <v>79</v>
      </c>
      <c r="C194" s="399"/>
      <c r="D194" s="399"/>
      <c r="E194" s="399"/>
      <c r="F194" s="399"/>
      <c r="G194" s="399"/>
      <c r="H194" s="399"/>
      <c r="I194" s="399"/>
      <c r="J194" s="400" t="s">
        <v>2274</v>
      </c>
      <c r="K194" s="399"/>
      <c r="L194" s="399"/>
      <c r="M194" s="399"/>
      <c r="N194" s="399"/>
      <c r="O194" s="399"/>
      <c r="P194" s="399"/>
      <c r="Q194" s="399"/>
      <c r="R194" s="399"/>
      <c r="S194" s="399"/>
      <c r="T194" s="399"/>
      <c r="U194" s="399"/>
      <c r="V194" s="399"/>
      <c r="W194" s="399"/>
      <c r="X194" s="399"/>
      <c r="Y194" s="399"/>
      <c r="Z194" s="399"/>
      <c r="AA194" s="399"/>
      <c r="AB194" s="399"/>
      <c r="AC194" s="399"/>
      <c r="AD194" s="399"/>
      <c r="AE194" s="399"/>
      <c r="AF194" s="404">
        <v>14</v>
      </c>
      <c r="AG194" s="405"/>
      <c r="AH194" s="406"/>
      <c r="AI194" s="404">
        <v>34</v>
      </c>
      <c r="AJ194" s="405"/>
      <c r="AK194" s="405"/>
      <c r="AL194" s="214"/>
      <c r="AM194" s="4"/>
    </row>
    <row r="195" spans="1:39" ht="40.049999999999997" customHeight="1">
      <c r="A195" s="4"/>
      <c r="B195" s="399" t="s">
        <v>80</v>
      </c>
      <c r="C195" s="399"/>
      <c r="D195" s="399"/>
      <c r="E195" s="399"/>
      <c r="F195" s="399"/>
      <c r="G195" s="399"/>
      <c r="H195" s="399"/>
      <c r="I195" s="399"/>
      <c r="J195" s="400" t="s">
        <v>2275</v>
      </c>
      <c r="K195" s="400"/>
      <c r="L195" s="400"/>
      <c r="M195" s="400"/>
      <c r="N195" s="400"/>
      <c r="O195" s="400"/>
      <c r="P195" s="400"/>
      <c r="Q195" s="400"/>
      <c r="R195" s="400"/>
      <c r="S195" s="400"/>
      <c r="T195" s="400"/>
      <c r="U195" s="400"/>
      <c r="V195" s="400"/>
      <c r="W195" s="400"/>
      <c r="X195" s="400"/>
      <c r="Y195" s="400"/>
      <c r="Z195" s="400"/>
      <c r="AA195" s="400"/>
      <c r="AB195" s="400"/>
      <c r="AC195" s="400"/>
      <c r="AD195" s="400"/>
      <c r="AE195" s="400"/>
      <c r="AF195" s="404">
        <v>15</v>
      </c>
      <c r="AG195" s="405"/>
      <c r="AH195" s="406"/>
      <c r="AI195" s="404">
        <v>35</v>
      </c>
      <c r="AJ195" s="405"/>
      <c r="AK195" s="405"/>
      <c r="AL195" s="214"/>
      <c r="AM195" s="4"/>
    </row>
    <row r="196" spans="1:39" ht="30" customHeight="1">
      <c r="A196" s="4"/>
      <c r="B196" s="379" t="s">
        <v>81</v>
      </c>
      <c r="C196" s="380"/>
      <c r="D196" s="380"/>
      <c r="E196" s="380"/>
      <c r="F196" s="380"/>
      <c r="G196" s="380"/>
      <c r="H196" s="380"/>
      <c r="I196" s="380"/>
      <c r="J196" s="380"/>
      <c r="K196" s="380"/>
      <c r="L196" s="380"/>
      <c r="M196" s="380"/>
      <c r="N196" s="380"/>
      <c r="O196" s="380"/>
      <c r="P196" s="380"/>
      <c r="Q196" s="380"/>
      <c r="R196" s="380"/>
      <c r="S196" s="380"/>
      <c r="T196" s="380"/>
      <c r="U196" s="380"/>
      <c r="V196" s="380"/>
      <c r="W196" s="380"/>
      <c r="X196" s="380"/>
      <c r="Y196" s="380"/>
      <c r="Z196" s="380"/>
      <c r="AA196" s="380"/>
      <c r="AB196" s="380"/>
      <c r="AC196" s="380"/>
      <c r="AD196" s="380"/>
      <c r="AE196" s="381"/>
      <c r="AF196" s="404">
        <v>16</v>
      </c>
      <c r="AG196" s="405"/>
      <c r="AH196" s="406"/>
      <c r="AI196" s="404">
        <v>36</v>
      </c>
      <c r="AJ196" s="405"/>
      <c r="AK196" s="405"/>
      <c r="AL196" s="214"/>
      <c r="AM196" s="4"/>
    </row>
    <row r="197" spans="1:39" ht="30" customHeight="1">
      <c r="A197" s="4"/>
      <c r="B197" s="379" t="s">
        <v>82</v>
      </c>
      <c r="C197" s="380"/>
      <c r="D197" s="380"/>
      <c r="E197" s="380"/>
      <c r="F197" s="380"/>
      <c r="G197" s="380"/>
      <c r="H197" s="380"/>
      <c r="I197" s="380"/>
      <c r="J197" s="380"/>
      <c r="K197" s="380"/>
      <c r="L197" s="380"/>
      <c r="M197" s="380"/>
      <c r="N197" s="380"/>
      <c r="O197" s="380"/>
      <c r="P197" s="380"/>
      <c r="Q197" s="380"/>
      <c r="R197" s="380"/>
      <c r="S197" s="380"/>
      <c r="T197" s="380"/>
      <c r="U197" s="380"/>
      <c r="V197" s="380"/>
      <c r="W197" s="380"/>
      <c r="X197" s="380"/>
      <c r="Y197" s="380"/>
      <c r="Z197" s="380"/>
      <c r="AA197" s="380"/>
      <c r="AB197" s="380"/>
      <c r="AC197" s="380"/>
      <c r="AD197" s="380"/>
      <c r="AE197" s="381"/>
      <c r="AF197" s="404">
        <v>17</v>
      </c>
      <c r="AG197" s="405"/>
      <c r="AH197" s="406"/>
      <c r="AI197" s="404">
        <v>37</v>
      </c>
      <c r="AJ197" s="405"/>
      <c r="AK197" s="405"/>
      <c r="AL197" s="214"/>
      <c r="AM197" s="4"/>
    </row>
    <row r="198" spans="1:39" ht="30" customHeight="1">
      <c r="A198" s="4"/>
      <c r="B198" s="399" t="s">
        <v>83</v>
      </c>
      <c r="C198" s="399"/>
      <c r="D198" s="399"/>
      <c r="E198" s="399"/>
      <c r="F198" s="399"/>
      <c r="G198" s="399"/>
      <c r="H198" s="399"/>
      <c r="I198" s="399"/>
      <c r="J198" s="400" t="s">
        <v>2276</v>
      </c>
      <c r="K198" s="400"/>
      <c r="L198" s="400"/>
      <c r="M198" s="400"/>
      <c r="N198" s="400"/>
      <c r="O198" s="400"/>
      <c r="P198" s="400"/>
      <c r="Q198" s="400"/>
      <c r="R198" s="400"/>
      <c r="S198" s="400"/>
      <c r="T198" s="400"/>
      <c r="U198" s="400"/>
      <c r="V198" s="400"/>
      <c r="W198" s="400"/>
      <c r="X198" s="400"/>
      <c r="Y198" s="400"/>
      <c r="Z198" s="400"/>
      <c r="AA198" s="400"/>
      <c r="AB198" s="400"/>
      <c r="AC198" s="400"/>
      <c r="AD198" s="400"/>
      <c r="AE198" s="400"/>
      <c r="AF198" s="404">
        <v>18</v>
      </c>
      <c r="AG198" s="405"/>
      <c r="AH198" s="406"/>
      <c r="AI198" s="404">
        <v>38</v>
      </c>
      <c r="AJ198" s="405"/>
      <c r="AK198" s="405"/>
      <c r="AL198" s="214"/>
      <c r="AM198" s="4"/>
    </row>
    <row r="199" spans="1:39" ht="40.049999999999997" customHeight="1">
      <c r="A199" s="4"/>
      <c r="B199" s="400" t="s">
        <v>84</v>
      </c>
      <c r="C199" s="400"/>
      <c r="D199" s="400"/>
      <c r="E199" s="400"/>
      <c r="F199" s="400"/>
      <c r="G199" s="400"/>
      <c r="H199" s="400"/>
      <c r="I199" s="400"/>
      <c r="J199" s="399" t="s">
        <v>2277</v>
      </c>
      <c r="K199" s="399"/>
      <c r="L199" s="399"/>
      <c r="M199" s="399"/>
      <c r="N199" s="399"/>
      <c r="O199" s="399"/>
      <c r="P199" s="399"/>
      <c r="Q199" s="399"/>
      <c r="R199" s="399"/>
      <c r="S199" s="399"/>
      <c r="T199" s="399"/>
      <c r="U199" s="399"/>
      <c r="V199" s="399"/>
      <c r="W199" s="399"/>
      <c r="X199" s="399"/>
      <c r="Y199" s="399"/>
      <c r="Z199" s="399"/>
      <c r="AA199" s="399"/>
      <c r="AB199" s="399"/>
      <c r="AC199" s="399"/>
      <c r="AD199" s="399"/>
      <c r="AE199" s="399"/>
      <c r="AF199" s="404">
        <v>19</v>
      </c>
      <c r="AG199" s="405"/>
      <c r="AH199" s="406"/>
      <c r="AI199" s="404">
        <v>39</v>
      </c>
      <c r="AJ199" s="405"/>
      <c r="AK199" s="405"/>
      <c r="AL199" s="214"/>
      <c r="AM199" s="4"/>
    </row>
    <row r="200" spans="1:39" ht="40.049999999999997" customHeight="1">
      <c r="A200" s="4"/>
      <c r="B200" s="379" t="s">
        <v>85</v>
      </c>
      <c r="C200" s="380"/>
      <c r="D200" s="380"/>
      <c r="E200" s="380"/>
      <c r="F200" s="380"/>
      <c r="G200" s="380"/>
      <c r="H200" s="380"/>
      <c r="I200" s="381"/>
      <c r="J200" s="400" t="s">
        <v>2278</v>
      </c>
      <c r="K200" s="400"/>
      <c r="L200" s="400"/>
      <c r="M200" s="400"/>
      <c r="N200" s="400"/>
      <c r="O200" s="400"/>
      <c r="P200" s="400"/>
      <c r="Q200" s="400"/>
      <c r="R200" s="400"/>
      <c r="S200" s="400"/>
      <c r="T200" s="400"/>
      <c r="U200" s="400"/>
      <c r="V200" s="400"/>
      <c r="W200" s="400"/>
      <c r="X200" s="400"/>
      <c r="Y200" s="400"/>
      <c r="Z200" s="400"/>
      <c r="AA200" s="400"/>
      <c r="AB200" s="400"/>
      <c r="AC200" s="400"/>
      <c r="AD200" s="400"/>
      <c r="AE200" s="400"/>
      <c r="AF200" s="404">
        <v>20</v>
      </c>
      <c r="AG200" s="405"/>
      <c r="AH200" s="406"/>
      <c r="AI200" s="404">
        <v>40</v>
      </c>
      <c r="AJ200" s="405"/>
      <c r="AK200" s="405"/>
      <c r="AL200" s="214"/>
      <c r="AM200" s="4"/>
    </row>
    <row r="201" spans="1:39" ht="30" customHeight="1">
      <c r="A201" s="4"/>
      <c r="B201" s="399" t="s">
        <v>86</v>
      </c>
      <c r="C201" s="399"/>
      <c r="D201" s="399"/>
      <c r="E201" s="399"/>
      <c r="F201" s="399"/>
      <c r="G201" s="399"/>
      <c r="H201" s="399"/>
      <c r="I201" s="399"/>
      <c r="J201" s="399" t="s">
        <v>2279</v>
      </c>
      <c r="K201" s="399"/>
      <c r="L201" s="399"/>
      <c r="M201" s="399"/>
      <c r="N201" s="399"/>
      <c r="O201" s="399"/>
      <c r="P201" s="399"/>
      <c r="Q201" s="399"/>
      <c r="R201" s="399"/>
      <c r="S201" s="399"/>
      <c r="T201" s="399"/>
      <c r="U201" s="399"/>
      <c r="V201" s="399"/>
      <c r="W201" s="399"/>
      <c r="X201" s="399"/>
      <c r="Y201" s="399"/>
      <c r="Z201" s="399"/>
      <c r="AA201" s="399"/>
      <c r="AB201" s="399"/>
      <c r="AC201" s="399"/>
      <c r="AD201" s="399"/>
      <c r="AE201" s="399"/>
      <c r="AF201" s="404">
        <v>21</v>
      </c>
      <c r="AG201" s="405"/>
      <c r="AH201" s="406"/>
      <c r="AI201" s="404">
        <v>41</v>
      </c>
      <c r="AJ201" s="405"/>
      <c r="AK201" s="405"/>
      <c r="AL201" s="214"/>
      <c r="AM201" s="4"/>
    </row>
    <row r="202" spans="1:39" ht="69.599999999999994" customHeight="1">
      <c r="A202" s="4"/>
      <c r="B202" s="399" t="s">
        <v>87</v>
      </c>
      <c r="C202" s="399"/>
      <c r="D202" s="399"/>
      <c r="E202" s="399"/>
      <c r="F202" s="399"/>
      <c r="G202" s="399"/>
      <c r="H202" s="399"/>
      <c r="I202" s="399"/>
      <c r="J202" s="400" t="s">
        <v>2280</v>
      </c>
      <c r="K202" s="400"/>
      <c r="L202" s="400"/>
      <c r="M202" s="400"/>
      <c r="N202" s="400"/>
      <c r="O202" s="400"/>
      <c r="P202" s="400"/>
      <c r="Q202" s="400"/>
      <c r="R202" s="400"/>
      <c r="S202" s="400"/>
      <c r="T202" s="400"/>
      <c r="U202" s="400"/>
      <c r="V202" s="400"/>
      <c r="W202" s="400"/>
      <c r="X202" s="400"/>
      <c r="Y202" s="400"/>
      <c r="Z202" s="400"/>
      <c r="AA202" s="400"/>
      <c r="AB202" s="400"/>
      <c r="AC202" s="400"/>
      <c r="AD202" s="400"/>
      <c r="AE202" s="400"/>
      <c r="AF202" s="404">
        <v>22</v>
      </c>
      <c r="AG202" s="405"/>
      <c r="AH202" s="406"/>
      <c r="AI202" s="404">
        <v>42</v>
      </c>
      <c r="AJ202" s="405"/>
      <c r="AK202" s="405"/>
      <c r="AL202" s="214"/>
      <c r="AM202" s="4"/>
    </row>
    <row r="203" spans="1:39" ht="30" customHeight="1">
      <c r="A203" s="4"/>
      <c r="B203" s="379" t="s">
        <v>2265</v>
      </c>
      <c r="C203" s="380"/>
      <c r="D203" s="380"/>
      <c r="E203" s="380"/>
      <c r="F203" s="380"/>
      <c r="G203" s="380"/>
      <c r="H203" s="380"/>
      <c r="I203" s="380"/>
      <c r="J203" s="380"/>
      <c r="K203" s="380"/>
      <c r="L203" s="380"/>
      <c r="M203" s="380"/>
      <c r="N203" s="380"/>
      <c r="O203" s="380"/>
      <c r="P203" s="380"/>
      <c r="Q203" s="380"/>
      <c r="R203" s="380"/>
      <c r="S203" s="380"/>
      <c r="T203" s="380"/>
      <c r="U203" s="380"/>
      <c r="V203" s="380"/>
      <c r="W203" s="380"/>
      <c r="X203" s="380"/>
      <c r="Y203" s="380"/>
      <c r="Z203" s="380"/>
      <c r="AA203" s="380"/>
      <c r="AB203" s="380"/>
      <c r="AC203" s="380"/>
      <c r="AD203" s="380"/>
      <c r="AE203" s="381"/>
      <c r="AF203" s="404">
        <v>23</v>
      </c>
      <c r="AG203" s="405"/>
      <c r="AH203" s="406"/>
      <c r="AI203" s="404">
        <v>43</v>
      </c>
      <c r="AJ203" s="405"/>
      <c r="AK203" s="405"/>
      <c r="AL203" s="214"/>
      <c r="AM203" s="4"/>
    </row>
    <row r="204" spans="1:39" ht="30" customHeight="1">
      <c r="A204" s="4"/>
      <c r="B204" s="379" t="s">
        <v>2244</v>
      </c>
      <c r="C204" s="380"/>
      <c r="D204" s="380"/>
      <c r="E204" s="380"/>
      <c r="F204" s="380"/>
      <c r="G204" s="380"/>
      <c r="H204" s="380"/>
      <c r="I204" s="380"/>
      <c r="J204" s="380"/>
      <c r="K204" s="380"/>
      <c r="L204" s="380"/>
      <c r="M204" s="380"/>
      <c r="N204" s="380"/>
      <c r="O204" s="380"/>
      <c r="P204" s="380"/>
      <c r="Q204" s="380"/>
      <c r="R204" s="380"/>
      <c r="S204" s="380"/>
      <c r="T204" s="380"/>
      <c r="U204" s="380"/>
      <c r="V204" s="380"/>
      <c r="W204" s="380"/>
      <c r="X204" s="380"/>
      <c r="Y204" s="380"/>
      <c r="Z204" s="380"/>
      <c r="AA204" s="380"/>
      <c r="AB204" s="380"/>
      <c r="AC204" s="380"/>
      <c r="AD204" s="380"/>
      <c r="AE204" s="381"/>
      <c r="AF204" s="404">
        <v>24</v>
      </c>
      <c r="AG204" s="405"/>
      <c r="AH204" s="406"/>
      <c r="AI204" s="404">
        <v>44</v>
      </c>
      <c r="AJ204" s="405"/>
      <c r="AK204" s="405"/>
      <c r="AL204" s="214"/>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369" t="s">
        <v>2294</v>
      </c>
      <c r="B206" s="369"/>
      <c r="C206" s="369"/>
      <c r="D206" s="369"/>
      <c r="E206" s="369"/>
      <c r="F206" s="369"/>
      <c r="G206" s="369"/>
      <c r="H206" s="369"/>
      <c r="I206" s="369"/>
      <c r="J206" s="369"/>
      <c r="K206" s="369"/>
      <c r="L206" s="369"/>
      <c r="M206" s="369"/>
      <c r="N206" s="369"/>
      <c r="O206" s="369"/>
      <c r="P206" s="369"/>
      <c r="Q206" s="369"/>
      <c r="R206" s="369"/>
      <c r="S206" s="369"/>
      <c r="T206" s="369"/>
      <c r="U206" s="369"/>
      <c r="V206" s="369"/>
      <c r="W206" s="369"/>
      <c r="X206" s="369"/>
      <c r="Y206" s="369"/>
      <c r="Z206" s="369"/>
      <c r="AA206" s="369"/>
      <c r="AB206" s="369"/>
      <c r="AC206" s="369"/>
      <c r="AD206" s="369"/>
      <c r="AE206" s="369"/>
      <c r="AF206" s="369"/>
      <c r="AG206" s="369"/>
      <c r="AH206" s="369"/>
      <c r="AI206" s="369"/>
      <c r="AJ206" s="369"/>
      <c r="AK206" s="369"/>
      <c r="AL206" s="369"/>
      <c r="AM206" s="278"/>
    </row>
    <row r="207" spans="1:39" ht="15" customHeight="1">
      <c r="A207" s="369"/>
      <c r="B207" s="369"/>
      <c r="C207" s="369"/>
      <c r="D207" s="369"/>
      <c r="E207" s="369"/>
      <c r="F207" s="369"/>
      <c r="G207" s="369"/>
      <c r="H207" s="369"/>
      <c r="I207" s="369"/>
      <c r="J207" s="369"/>
      <c r="K207" s="369"/>
      <c r="L207" s="369"/>
      <c r="M207" s="369"/>
      <c r="N207" s="369"/>
      <c r="O207" s="369"/>
      <c r="P207" s="369"/>
      <c r="Q207" s="369"/>
      <c r="R207" s="369"/>
      <c r="S207" s="369"/>
      <c r="T207" s="369"/>
      <c r="U207" s="369"/>
      <c r="V207" s="369"/>
      <c r="W207" s="369"/>
      <c r="X207" s="369"/>
      <c r="Y207" s="369"/>
      <c r="Z207" s="369"/>
      <c r="AA207" s="369"/>
      <c r="AB207" s="369"/>
      <c r="AC207" s="369"/>
      <c r="AD207" s="369"/>
      <c r="AE207" s="369"/>
      <c r="AF207" s="369"/>
      <c r="AG207" s="369"/>
      <c r="AH207" s="369"/>
      <c r="AI207" s="369"/>
      <c r="AJ207" s="369"/>
      <c r="AK207" s="369"/>
      <c r="AL207" s="369"/>
      <c r="AM207" s="278"/>
    </row>
    <row r="208" spans="1:39" ht="15" customHeight="1">
      <c r="A208" s="369"/>
      <c r="B208" s="369"/>
      <c r="C208" s="369"/>
      <c r="D208" s="369"/>
      <c r="E208" s="369"/>
      <c r="F208" s="369"/>
      <c r="G208" s="369"/>
      <c r="H208" s="369"/>
      <c r="I208" s="369"/>
      <c r="J208" s="369"/>
      <c r="K208" s="369"/>
      <c r="L208" s="369"/>
      <c r="M208" s="369"/>
      <c r="N208" s="369"/>
      <c r="O208" s="369"/>
      <c r="P208" s="369"/>
      <c r="Q208" s="369"/>
      <c r="R208" s="369"/>
      <c r="S208" s="369"/>
      <c r="T208" s="369"/>
      <c r="U208" s="369"/>
      <c r="V208" s="369"/>
      <c r="W208" s="369"/>
      <c r="X208" s="369"/>
      <c r="Y208" s="369"/>
      <c r="Z208" s="369"/>
      <c r="AA208" s="369"/>
      <c r="AB208" s="369"/>
      <c r="AC208" s="369"/>
      <c r="AD208" s="369"/>
      <c r="AE208" s="369"/>
      <c r="AF208" s="369"/>
      <c r="AG208" s="369"/>
      <c r="AH208" s="369"/>
      <c r="AI208" s="369"/>
      <c r="AJ208" s="369"/>
      <c r="AK208" s="369"/>
      <c r="AL208" s="369"/>
      <c r="AM208" s="278"/>
    </row>
    <row r="209" spans="1:39" ht="15" customHeight="1">
      <c r="A209" s="369"/>
      <c r="B209" s="369"/>
      <c r="C209" s="369"/>
      <c r="D209" s="369"/>
      <c r="E209" s="369"/>
      <c r="F209" s="369"/>
      <c r="G209" s="369"/>
      <c r="H209" s="369"/>
      <c r="I209" s="369"/>
      <c r="J209" s="369"/>
      <c r="K209" s="369"/>
      <c r="L209" s="369"/>
      <c r="M209" s="369"/>
      <c r="N209" s="369"/>
      <c r="O209" s="369"/>
      <c r="P209" s="369"/>
      <c r="Q209" s="369"/>
      <c r="R209" s="369"/>
      <c r="S209" s="369"/>
      <c r="T209" s="369"/>
      <c r="U209" s="369"/>
      <c r="V209" s="369"/>
      <c r="W209" s="369"/>
      <c r="X209" s="369"/>
      <c r="Y209" s="369"/>
      <c r="Z209" s="369"/>
      <c r="AA209" s="369"/>
      <c r="AB209" s="369"/>
      <c r="AC209" s="369"/>
      <c r="AD209" s="369"/>
      <c r="AE209" s="369"/>
      <c r="AF209" s="369"/>
      <c r="AG209" s="369"/>
      <c r="AH209" s="369"/>
      <c r="AI209" s="369"/>
      <c r="AJ209" s="369"/>
      <c r="AK209" s="369"/>
      <c r="AL209" s="369"/>
      <c r="AM209" s="278"/>
    </row>
    <row r="210" spans="1:39" ht="15" customHeight="1">
      <c r="A210" s="369"/>
      <c r="B210" s="369"/>
      <c r="C210" s="369"/>
      <c r="D210" s="369"/>
      <c r="E210" s="369"/>
      <c r="F210" s="369"/>
      <c r="G210" s="369"/>
      <c r="H210" s="369"/>
      <c r="I210" s="369"/>
      <c r="J210" s="369"/>
      <c r="K210" s="369"/>
      <c r="L210" s="369"/>
      <c r="M210" s="369"/>
      <c r="N210" s="369"/>
      <c r="O210" s="369"/>
      <c r="P210" s="369"/>
      <c r="Q210" s="369"/>
      <c r="R210" s="369"/>
      <c r="S210" s="369"/>
      <c r="T210" s="369"/>
      <c r="U210" s="369"/>
      <c r="V210" s="369"/>
      <c r="W210" s="369"/>
      <c r="X210" s="369"/>
      <c r="Y210" s="369"/>
      <c r="Z210" s="369"/>
      <c r="AA210" s="369"/>
      <c r="AB210" s="369"/>
      <c r="AC210" s="369"/>
      <c r="AD210" s="369"/>
      <c r="AE210" s="369"/>
      <c r="AF210" s="369"/>
      <c r="AG210" s="369"/>
      <c r="AH210" s="369"/>
      <c r="AI210" s="369"/>
      <c r="AJ210" s="369"/>
      <c r="AK210" s="369"/>
      <c r="AL210" s="369"/>
      <c r="AM210" s="278"/>
    </row>
    <row r="211" spans="1:39" ht="9.6" customHeight="1">
      <c r="A211" s="369"/>
      <c r="B211" s="369"/>
      <c r="C211" s="369"/>
      <c r="D211" s="369"/>
      <c r="E211" s="369"/>
      <c r="F211" s="369"/>
      <c r="G211" s="369"/>
      <c r="H211" s="369"/>
      <c r="I211" s="369"/>
      <c r="J211" s="369"/>
      <c r="K211" s="369"/>
      <c r="L211" s="369"/>
      <c r="M211" s="369"/>
      <c r="N211" s="369"/>
      <c r="O211" s="369"/>
      <c r="P211" s="369"/>
      <c r="Q211" s="369"/>
      <c r="R211" s="369"/>
      <c r="S211" s="369"/>
      <c r="T211" s="369"/>
      <c r="U211" s="369"/>
      <c r="V211" s="369"/>
      <c r="W211" s="369"/>
      <c r="X211" s="369"/>
      <c r="Y211" s="369"/>
      <c r="Z211" s="369"/>
      <c r="AA211" s="369"/>
      <c r="AB211" s="369"/>
      <c r="AC211" s="369"/>
      <c r="AD211" s="369"/>
      <c r="AE211" s="369"/>
      <c r="AF211" s="369"/>
      <c r="AG211" s="369"/>
      <c r="AH211" s="369"/>
      <c r="AI211" s="369"/>
      <c r="AJ211" s="369"/>
      <c r="AK211" s="369"/>
      <c r="AL211" s="369"/>
      <c r="AM211" s="278"/>
    </row>
    <row r="212" spans="1:39" ht="15" customHeight="1">
      <c r="A212" s="161"/>
      <c r="B212" s="499" t="s">
        <v>2290</v>
      </c>
      <c r="C212" s="500"/>
      <c r="D212" s="500"/>
      <c r="E212" s="500"/>
      <c r="F212" s="500"/>
      <c r="G212" s="500"/>
      <c r="H212" s="500"/>
      <c r="I212" s="500"/>
      <c r="J212" s="500"/>
      <c r="K212" s="500"/>
      <c r="L212" s="500"/>
      <c r="M212" s="500"/>
      <c r="N212" s="500"/>
      <c r="O212" s="500"/>
      <c r="P212" s="500"/>
      <c r="Q212" s="500"/>
      <c r="R212" s="500"/>
      <c r="S212" s="500"/>
      <c r="T212" s="500"/>
      <c r="U212" s="500"/>
      <c r="V212" s="500"/>
      <c r="W212" s="500"/>
      <c r="X212" s="500"/>
      <c r="Y212" s="500"/>
      <c r="Z212" s="500"/>
      <c r="AA212" s="500"/>
      <c r="AB212" s="500"/>
      <c r="AC212" s="500"/>
      <c r="AD212" s="500"/>
      <c r="AE212" s="500"/>
      <c r="AF212" s="500"/>
      <c r="AG212" s="501"/>
      <c r="AH212" s="499" t="s">
        <v>2158</v>
      </c>
      <c r="AI212" s="500"/>
      <c r="AJ212" s="500"/>
      <c r="AK212" s="501"/>
      <c r="AL212" s="161"/>
      <c r="AM212" s="278"/>
    </row>
    <row r="213" spans="1:39" ht="15" customHeight="1">
      <c r="A213" s="161"/>
      <c r="B213" s="502" t="s">
        <v>2099</v>
      </c>
      <c r="C213" s="502"/>
      <c r="D213" s="502"/>
      <c r="E213" s="502"/>
      <c r="F213" s="502"/>
      <c r="G213" s="502"/>
      <c r="H213" s="502"/>
      <c r="I213" s="502"/>
      <c r="J213" s="502"/>
      <c r="K213" s="502"/>
      <c r="L213" s="502"/>
      <c r="M213" s="502"/>
      <c r="N213" s="502"/>
      <c r="O213" s="502"/>
      <c r="P213" s="502"/>
      <c r="Q213" s="502"/>
      <c r="R213" s="502"/>
      <c r="S213" s="502"/>
      <c r="T213" s="502"/>
      <c r="U213" s="502"/>
      <c r="V213" s="502"/>
      <c r="W213" s="502"/>
      <c r="X213" s="502"/>
      <c r="Y213" s="502"/>
      <c r="Z213" s="502"/>
      <c r="AA213" s="502"/>
      <c r="AB213" s="502"/>
      <c r="AC213" s="502"/>
      <c r="AD213" s="502"/>
      <c r="AE213" s="502"/>
      <c r="AF213" s="502"/>
      <c r="AG213" s="502"/>
      <c r="AH213" s="393" t="s">
        <v>2159</v>
      </c>
      <c r="AI213" s="394"/>
      <c r="AJ213" s="394"/>
      <c r="AK213" s="395"/>
      <c r="AL213" s="161"/>
      <c r="AM213" s="278"/>
    </row>
    <row r="214" spans="1:39" ht="15" customHeight="1">
      <c r="A214" s="161"/>
      <c r="B214" s="384" t="s">
        <v>2103</v>
      </c>
      <c r="C214" s="385"/>
      <c r="D214" s="385"/>
      <c r="E214" s="385"/>
      <c r="F214" s="385"/>
      <c r="G214" s="385"/>
      <c r="H214" s="385"/>
      <c r="I214" s="385"/>
      <c r="J214" s="385"/>
      <c r="K214" s="385"/>
      <c r="L214" s="385"/>
      <c r="M214" s="385"/>
      <c r="N214" s="385"/>
      <c r="O214" s="385"/>
      <c r="P214" s="385"/>
      <c r="Q214" s="385"/>
      <c r="R214" s="385"/>
      <c r="S214" s="385"/>
      <c r="T214" s="385"/>
      <c r="U214" s="385"/>
      <c r="V214" s="385"/>
      <c r="W214" s="385"/>
      <c r="X214" s="385"/>
      <c r="Y214" s="385"/>
      <c r="Z214" s="385"/>
      <c r="AA214" s="385"/>
      <c r="AB214" s="385"/>
      <c r="AC214" s="385"/>
      <c r="AD214" s="385"/>
      <c r="AE214" s="385"/>
      <c r="AF214" s="385"/>
      <c r="AG214" s="385"/>
      <c r="AH214" s="393" t="s">
        <v>2160</v>
      </c>
      <c r="AI214" s="394"/>
      <c r="AJ214" s="394"/>
      <c r="AK214" s="395"/>
      <c r="AL214" s="161"/>
      <c r="AM214" s="278"/>
    </row>
    <row r="215" spans="1:39" ht="15" customHeight="1">
      <c r="A215" s="161"/>
      <c r="B215" s="384" t="s">
        <v>2293</v>
      </c>
      <c r="C215" s="385"/>
      <c r="D215" s="385"/>
      <c r="E215" s="385"/>
      <c r="F215" s="385"/>
      <c r="G215" s="385"/>
      <c r="H215" s="385"/>
      <c r="I215" s="385"/>
      <c r="J215" s="385"/>
      <c r="K215" s="385"/>
      <c r="L215" s="385"/>
      <c r="M215" s="385"/>
      <c r="N215" s="385"/>
      <c r="O215" s="385"/>
      <c r="P215" s="385"/>
      <c r="Q215" s="385"/>
      <c r="R215" s="385"/>
      <c r="S215" s="385"/>
      <c r="T215" s="385"/>
      <c r="U215" s="385"/>
      <c r="V215" s="385"/>
      <c r="W215" s="385"/>
      <c r="X215" s="385"/>
      <c r="Y215" s="385"/>
      <c r="Z215" s="385"/>
      <c r="AA215" s="385"/>
      <c r="AB215" s="385"/>
      <c r="AC215" s="385"/>
      <c r="AD215" s="385"/>
      <c r="AE215" s="385"/>
      <c r="AF215" s="385"/>
      <c r="AG215" s="385"/>
      <c r="AH215" s="393" t="s">
        <v>2161</v>
      </c>
      <c r="AI215" s="394"/>
      <c r="AJ215" s="394"/>
      <c r="AK215" s="395"/>
      <c r="AL215" s="161"/>
      <c r="AM215" s="278"/>
    </row>
    <row r="216" spans="1:39" ht="15" customHeight="1">
      <c r="A216" s="161"/>
      <c r="B216" s="384" t="s">
        <v>2101</v>
      </c>
      <c r="C216" s="385"/>
      <c r="D216" s="385"/>
      <c r="E216" s="385"/>
      <c r="F216" s="385"/>
      <c r="G216" s="385"/>
      <c r="H216" s="385"/>
      <c r="I216" s="385"/>
      <c r="J216" s="385"/>
      <c r="K216" s="385"/>
      <c r="L216" s="385"/>
      <c r="M216" s="385"/>
      <c r="N216" s="385"/>
      <c r="O216" s="385"/>
      <c r="P216" s="385"/>
      <c r="Q216" s="385"/>
      <c r="R216" s="385"/>
      <c r="S216" s="385"/>
      <c r="T216" s="385"/>
      <c r="U216" s="385"/>
      <c r="V216" s="385"/>
      <c r="W216" s="385"/>
      <c r="X216" s="385"/>
      <c r="Y216" s="385"/>
      <c r="Z216" s="385"/>
      <c r="AA216" s="385"/>
      <c r="AB216" s="385"/>
      <c r="AC216" s="385"/>
      <c r="AD216" s="385"/>
      <c r="AE216" s="385"/>
      <c r="AF216" s="385"/>
      <c r="AG216" s="385"/>
      <c r="AH216" s="393" t="s">
        <v>2162</v>
      </c>
      <c r="AI216" s="394"/>
      <c r="AJ216" s="394"/>
      <c r="AK216" s="395"/>
      <c r="AL216" s="161"/>
      <c r="AM216" s="278"/>
    </row>
    <row r="217" spans="1:39" ht="15" customHeight="1">
      <c r="A217" s="161"/>
      <c r="B217" s="384" t="s">
        <v>2102</v>
      </c>
      <c r="C217" s="385"/>
      <c r="D217" s="385"/>
      <c r="E217" s="385"/>
      <c r="F217" s="385"/>
      <c r="G217" s="385"/>
      <c r="H217" s="385"/>
      <c r="I217" s="385"/>
      <c r="J217" s="385"/>
      <c r="K217" s="385"/>
      <c r="L217" s="385"/>
      <c r="M217" s="385"/>
      <c r="N217" s="385"/>
      <c r="O217" s="385"/>
      <c r="P217" s="385"/>
      <c r="Q217" s="385"/>
      <c r="R217" s="385"/>
      <c r="S217" s="385"/>
      <c r="T217" s="385"/>
      <c r="U217" s="385"/>
      <c r="V217" s="385"/>
      <c r="W217" s="385"/>
      <c r="X217" s="385"/>
      <c r="Y217" s="385"/>
      <c r="Z217" s="385"/>
      <c r="AA217" s="385"/>
      <c r="AB217" s="385"/>
      <c r="AC217" s="385"/>
      <c r="AD217" s="385"/>
      <c r="AE217" s="385"/>
      <c r="AF217" s="385"/>
      <c r="AG217" s="385"/>
      <c r="AH217" s="393" t="s">
        <v>2163</v>
      </c>
      <c r="AI217" s="394"/>
      <c r="AJ217" s="394"/>
      <c r="AK217" s="395"/>
      <c r="AL217" s="161"/>
      <c r="AM217" s="278"/>
    </row>
    <row r="218" spans="1:39" ht="4.5" customHeight="1">
      <c r="A218" s="161"/>
      <c r="B218" s="276"/>
      <c r="C218" s="276"/>
      <c r="D218" s="276"/>
      <c r="E218" s="276"/>
      <c r="F218" s="276"/>
      <c r="G218" s="276"/>
      <c r="H218" s="276"/>
      <c r="I218" s="276"/>
      <c r="J218" s="276"/>
      <c r="K218" s="276"/>
      <c r="L218" s="276"/>
      <c r="M218" s="276"/>
      <c r="N218" s="276"/>
      <c r="O218" s="276"/>
      <c r="P218" s="276"/>
      <c r="Q218" s="276"/>
      <c r="R218" s="276"/>
      <c r="S218" s="276"/>
      <c r="T218" s="276"/>
      <c r="U218" s="276"/>
      <c r="V218" s="276"/>
      <c r="W218" s="276"/>
      <c r="X218" s="276"/>
      <c r="Y218" s="276"/>
      <c r="Z218" s="276"/>
      <c r="AA218" s="276"/>
      <c r="AB218" s="276"/>
      <c r="AC218" s="276"/>
      <c r="AD218" s="276"/>
      <c r="AE218" s="276"/>
      <c r="AF218" s="276"/>
      <c r="AG218" s="276"/>
      <c r="AH218" s="300"/>
      <c r="AI218" s="300"/>
      <c r="AJ218" s="300"/>
      <c r="AK218" s="300"/>
      <c r="AL218" s="161"/>
      <c r="AM218" s="278"/>
    </row>
    <row r="219" spans="1:39" ht="15" customHeight="1">
      <c r="A219" s="369" t="s">
        <v>2295</v>
      </c>
      <c r="B219" s="369"/>
      <c r="C219" s="369"/>
      <c r="D219" s="369"/>
      <c r="E219" s="369"/>
      <c r="F219" s="369"/>
      <c r="G219" s="369"/>
      <c r="H219" s="369"/>
      <c r="I219" s="369"/>
      <c r="J219" s="369"/>
      <c r="K219" s="369"/>
      <c r="L219" s="369"/>
      <c r="M219" s="369"/>
      <c r="N219" s="369"/>
      <c r="O219" s="369"/>
      <c r="P219" s="369"/>
      <c r="Q219" s="369"/>
      <c r="R219" s="369"/>
      <c r="S219" s="369"/>
      <c r="T219" s="369"/>
      <c r="U219" s="369"/>
      <c r="V219" s="369"/>
      <c r="W219" s="369"/>
      <c r="X219" s="369"/>
      <c r="Y219" s="369"/>
      <c r="Z219" s="369"/>
      <c r="AA219" s="369"/>
      <c r="AB219" s="369"/>
      <c r="AC219" s="369"/>
      <c r="AD219" s="369"/>
      <c r="AE219" s="369"/>
      <c r="AF219" s="369"/>
      <c r="AG219" s="369"/>
      <c r="AH219" s="369"/>
      <c r="AI219" s="369"/>
      <c r="AJ219" s="369"/>
      <c r="AK219" s="369"/>
      <c r="AL219" s="369"/>
      <c r="AM219" s="278"/>
    </row>
    <row r="220" spans="1:39" ht="15" customHeight="1">
      <c r="A220" s="369"/>
      <c r="B220" s="369"/>
      <c r="C220" s="369"/>
      <c r="D220" s="369"/>
      <c r="E220" s="369"/>
      <c r="F220" s="369"/>
      <c r="G220" s="369"/>
      <c r="H220" s="369"/>
      <c r="I220" s="369"/>
      <c r="J220" s="369"/>
      <c r="K220" s="369"/>
      <c r="L220" s="369"/>
      <c r="M220" s="369"/>
      <c r="N220" s="369"/>
      <c r="O220" s="369"/>
      <c r="P220" s="369"/>
      <c r="Q220" s="369"/>
      <c r="R220" s="369"/>
      <c r="S220" s="369"/>
      <c r="T220" s="369"/>
      <c r="U220" s="369"/>
      <c r="V220" s="369"/>
      <c r="W220" s="369"/>
      <c r="X220" s="369"/>
      <c r="Y220" s="369"/>
      <c r="Z220" s="369"/>
      <c r="AA220" s="369"/>
      <c r="AB220" s="369"/>
      <c r="AC220" s="369"/>
      <c r="AD220" s="369"/>
      <c r="AE220" s="369"/>
      <c r="AF220" s="369"/>
      <c r="AG220" s="369"/>
      <c r="AH220" s="369"/>
      <c r="AI220" s="369"/>
      <c r="AJ220" s="369"/>
      <c r="AK220" s="369"/>
      <c r="AL220" s="369"/>
      <c r="AM220" s="278"/>
    </row>
    <row r="221" spans="1:39" ht="15" customHeight="1">
      <c r="A221" s="369"/>
      <c r="B221" s="369"/>
      <c r="C221" s="369"/>
      <c r="D221" s="369"/>
      <c r="E221" s="369"/>
      <c r="F221" s="369"/>
      <c r="G221" s="369"/>
      <c r="H221" s="369"/>
      <c r="I221" s="369"/>
      <c r="J221" s="369"/>
      <c r="K221" s="369"/>
      <c r="L221" s="369"/>
      <c r="M221" s="369"/>
      <c r="N221" s="369"/>
      <c r="O221" s="369"/>
      <c r="P221" s="369"/>
      <c r="Q221" s="369"/>
      <c r="R221" s="369"/>
      <c r="S221" s="369"/>
      <c r="T221" s="369"/>
      <c r="U221" s="369"/>
      <c r="V221" s="369"/>
      <c r="W221" s="369"/>
      <c r="X221" s="369"/>
      <c r="Y221" s="369"/>
      <c r="Z221" s="369"/>
      <c r="AA221" s="369"/>
      <c r="AB221" s="369"/>
      <c r="AC221" s="369"/>
      <c r="AD221" s="369"/>
      <c r="AE221" s="369"/>
      <c r="AF221" s="369"/>
      <c r="AG221" s="369"/>
      <c r="AH221" s="369"/>
      <c r="AI221" s="369"/>
      <c r="AJ221" s="369"/>
      <c r="AK221" s="369"/>
      <c r="AL221" s="369"/>
      <c r="AM221" s="278"/>
    </row>
    <row r="222" spans="1:39" ht="15" customHeight="1">
      <c r="A222" s="369"/>
      <c r="B222" s="369"/>
      <c r="C222" s="369"/>
      <c r="D222" s="369"/>
      <c r="E222" s="369"/>
      <c r="F222" s="369"/>
      <c r="G222" s="369"/>
      <c r="H222" s="369"/>
      <c r="I222" s="369"/>
      <c r="J222" s="369"/>
      <c r="K222" s="369"/>
      <c r="L222" s="369"/>
      <c r="M222" s="369"/>
      <c r="N222" s="369"/>
      <c r="O222" s="369"/>
      <c r="P222" s="369"/>
      <c r="Q222" s="369"/>
      <c r="R222" s="369"/>
      <c r="S222" s="369"/>
      <c r="T222" s="369"/>
      <c r="U222" s="369"/>
      <c r="V222" s="369"/>
      <c r="W222" s="369"/>
      <c r="X222" s="369"/>
      <c r="Y222" s="369"/>
      <c r="Z222" s="369"/>
      <c r="AA222" s="369"/>
      <c r="AB222" s="369"/>
      <c r="AC222" s="369"/>
      <c r="AD222" s="369"/>
      <c r="AE222" s="369"/>
      <c r="AF222" s="369"/>
      <c r="AG222" s="369"/>
      <c r="AH222" s="369"/>
      <c r="AI222" s="369"/>
      <c r="AJ222" s="369"/>
      <c r="AK222" s="369"/>
      <c r="AL222" s="369"/>
      <c r="AM222" s="278"/>
    </row>
    <row r="223" spans="1:39" ht="15" customHeight="1">
      <c r="A223" s="369"/>
      <c r="B223" s="369"/>
      <c r="C223" s="369"/>
      <c r="D223" s="369"/>
      <c r="E223" s="369"/>
      <c r="F223" s="369"/>
      <c r="G223" s="369"/>
      <c r="H223" s="369"/>
      <c r="I223" s="369"/>
      <c r="J223" s="369"/>
      <c r="K223" s="369"/>
      <c r="L223" s="369"/>
      <c r="M223" s="369"/>
      <c r="N223" s="369"/>
      <c r="O223" s="369"/>
      <c r="P223" s="369"/>
      <c r="Q223" s="369"/>
      <c r="R223" s="369"/>
      <c r="S223" s="369"/>
      <c r="T223" s="369"/>
      <c r="U223" s="369"/>
      <c r="V223" s="369"/>
      <c r="W223" s="369"/>
      <c r="X223" s="369"/>
      <c r="Y223" s="369"/>
      <c r="Z223" s="369"/>
      <c r="AA223" s="369"/>
      <c r="AB223" s="369"/>
      <c r="AC223" s="369"/>
      <c r="AD223" s="369"/>
      <c r="AE223" s="369"/>
      <c r="AF223" s="369"/>
      <c r="AG223" s="369"/>
      <c r="AH223" s="369"/>
      <c r="AI223" s="369"/>
      <c r="AJ223" s="369"/>
      <c r="AK223" s="369"/>
      <c r="AL223" s="369"/>
      <c r="AM223" s="278"/>
    </row>
    <row r="224" spans="1:39" ht="4.05" customHeight="1">
      <c r="A224" s="369"/>
      <c r="B224" s="369"/>
      <c r="C224" s="369"/>
      <c r="D224" s="369"/>
      <c r="E224" s="369"/>
      <c r="F224" s="369"/>
      <c r="G224" s="369"/>
      <c r="H224" s="369"/>
      <c r="I224" s="369"/>
      <c r="J224" s="369"/>
      <c r="K224" s="369"/>
      <c r="L224" s="369"/>
      <c r="M224" s="369"/>
      <c r="N224" s="369"/>
      <c r="O224" s="369"/>
      <c r="P224" s="369"/>
      <c r="Q224" s="369"/>
      <c r="R224" s="369"/>
      <c r="S224" s="369"/>
      <c r="T224" s="369"/>
      <c r="U224" s="369"/>
      <c r="V224" s="369"/>
      <c r="W224" s="369"/>
      <c r="X224" s="369"/>
      <c r="Y224" s="369"/>
      <c r="Z224" s="369"/>
      <c r="AA224" s="369"/>
      <c r="AB224" s="369"/>
      <c r="AC224" s="369"/>
      <c r="AD224" s="369"/>
      <c r="AE224" s="369"/>
      <c r="AF224" s="369"/>
      <c r="AG224" s="369"/>
      <c r="AH224" s="369"/>
      <c r="AI224" s="369"/>
      <c r="AJ224" s="369"/>
      <c r="AK224" s="369"/>
      <c r="AL224" s="369"/>
      <c r="AM224" s="278"/>
    </row>
    <row r="225" spans="1:39" ht="15" customHeight="1">
      <c r="A225" s="161"/>
      <c r="B225" s="499" t="s">
        <v>2290</v>
      </c>
      <c r="C225" s="500"/>
      <c r="D225" s="500"/>
      <c r="E225" s="500"/>
      <c r="F225" s="500"/>
      <c r="G225" s="500"/>
      <c r="H225" s="500"/>
      <c r="I225" s="500"/>
      <c r="J225" s="500"/>
      <c r="K225" s="500"/>
      <c r="L225" s="500"/>
      <c r="M225" s="500"/>
      <c r="N225" s="500"/>
      <c r="O225" s="500"/>
      <c r="P225" s="500"/>
      <c r="Q225" s="500"/>
      <c r="R225" s="500"/>
      <c r="S225" s="500"/>
      <c r="T225" s="500"/>
      <c r="U225" s="500"/>
      <c r="V225" s="500"/>
      <c r="W225" s="500"/>
      <c r="X225" s="500"/>
      <c r="Y225" s="500"/>
      <c r="Z225" s="500"/>
      <c r="AA225" s="500"/>
      <c r="AB225" s="500"/>
      <c r="AC225" s="500"/>
      <c r="AD225" s="500"/>
      <c r="AE225" s="500"/>
      <c r="AF225" s="500"/>
      <c r="AG225" s="501"/>
      <c r="AH225" s="499" t="s">
        <v>2158</v>
      </c>
      <c r="AI225" s="500"/>
      <c r="AJ225" s="500"/>
      <c r="AK225" s="501"/>
      <c r="AL225" s="301"/>
      <c r="AM225" s="278"/>
    </row>
    <row r="226" spans="1:39" ht="15" hidden="1" customHeight="1">
      <c r="A226" s="161"/>
      <c r="B226" s="384" t="s">
        <v>2099</v>
      </c>
      <c r="C226" s="385"/>
      <c r="D226" s="385"/>
      <c r="E226" s="385"/>
      <c r="F226" s="385"/>
      <c r="G226" s="385"/>
      <c r="H226" s="385"/>
      <c r="I226" s="385"/>
      <c r="J226" s="385"/>
      <c r="K226" s="385"/>
      <c r="L226" s="385"/>
      <c r="M226" s="385"/>
      <c r="N226" s="385"/>
      <c r="O226" s="385"/>
      <c r="P226" s="385"/>
      <c r="Q226" s="385"/>
      <c r="R226" s="385"/>
      <c r="S226" s="385"/>
      <c r="T226" s="385"/>
      <c r="U226" s="385"/>
      <c r="V226" s="385"/>
      <c r="W226" s="385"/>
      <c r="X226" s="385"/>
      <c r="Y226" s="385"/>
      <c r="Z226" s="385"/>
      <c r="AA226" s="385"/>
      <c r="AB226" s="385"/>
      <c r="AC226" s="385"/>
      <c r="AD226" s="385"/>
      <c r="AE226" s="494"/>
      <c r="AF226" s="302" t="s">
        <v>2159</v>
      </c>
      <c r="AG226" s="303"/>
      <c r="AH226" s="304" t="s">
        <v>2159</v>
      </c>
      <c r="AI226" s="304"/>
      <c r="AJ226" s="304"/>
      <c r="AK226" s="304"/>
      <c r="AL226" s="305"/>
      <c r="AM226" s="278"/>
    </row>
    <row r="227" spans="1:39" ht="15" hidden="1" customHeight="1">
      <c r="A227" s="161"/>
      <c r="B227" s="384" t="s">
        <v>2103</v>
      </c>
      <c r="C227" s="385"/>
      <c r="D227" s="385"/>
      <c r="E227" s="385"/>
      <c r="F227" s="385"/>
      <c r="G227" s="385"/>
      <c r="H227" s="385"/>
      <c r="I227" s="385"/>
      <c r="J227" s="385"/>
      <c r="K227" s="385"/>
      <c r="L227" s="385"/>
      <c r="M227" s="385"/>
      <c r="N227" s="385"/>
      <c r="O227" s="385"/>
      <c r="P227" s="385"/>
      <c r="Q227" s="385"/>
      <c r="R227" s="385"/>
      <c r="S227" s="385"/>
      <c r="T227" s="385"/>
      <c r="U227" s="385"/>
      <c r="V227" s="385"/>
      <c r="W227" s="385"/>
      <c r="X227" s="385"/>
      <c r="Y227" s="385"/>
      <c r="Z227" s="385"/>
      <c r="AA227" s="385"/>
      <c r="AB227" s="385"/>
      <c r="AC227" s="385"/>
      <c r="AD227" s="385"/>
      <c r="AE227" s="494"/>
      <c r="AF227" s="302" t="s">
        <v>2160</v>
      </c>
      <c r="AG227" s="303"/>
      <c r="AH227" s="304" t="s">
        <v>2160</v>
      </c>
      <c r="AI227" s="304"/>
      <c r="AJ227" s="304"/>
      <c r="AK227" s="304"/>
      <c r="AL227" s="305"/>
      <c r="AM227" s="278"/>
    </row>
    <row r="228" spans="1:39" ht="15" hidden="1" customHeight="1">
      <c r="A228" s="161"/>
      <c r="B228" s="384" t="s">
        <v>2100</v>
      </c>
      <c r="C228" s="385"/>
      <c r="D228" s="385"/>
      <c r="E228" s="385"/>
      <c r="F228" s="385"/>
      <c r="G228" s="385"/>
      <c r="H228" s="385"/>
      <c r="I228" s="385"/>
      <c r="J228" s="385"/>
      <c r="K228" s="385"/>
      <c r="L228" s="385"/>
      <c r="M228" s="385"/>
      <c r="N228" s="385"/>
      <c r="O228" s="385"/>
      <c r="P228" s="385"/>
      <c r="Q228" s="385"/>
      <c r="R228" s="385"/>
      <c r="S228" s="385"/>
      <c r="T228" s="385"/>
      <c r="U228" s="385"/>
      <c r="V228" s="385"/>
      <c r="W228" s="385"/>
      <c r="X228" s="385"/>
      <c r="Y228" s="385"/>
      <c r="Z228" s="385"/>
      <c r="AA228" s="385"/>
      <c r="AB228" s="385"/>
      <c r="AC228" s="385"/>
      <c r="AD228" s="385"/>
      <c r="AE228" s="494"/>
      <c r="AF228" s="302" t="s">
        <v>2161</v>
      </c>
      <c r="AG228" s="303"/>
      <c r="AH228" s="304" t="s">
        <v>2161</v>
      </c>
      <c r="AI228" s="304"/>
      <c r="AJ228" s="304"/>
      <c r="AK228" s="304"/>
      <c r="AL228" s="305"/>
      <c r="AM228" s="278"/>
    </row>
    <row r="229" spans="1:39" ht="15" hidden="1" customHeight="1">
      <c r="A229" s="161"/>
      <c r="B229" s="384" t="s">
        <v>2101</v>
      </c>
      <c r="C229" s="385"/>
      <c r="D229" s="385"/>
      <c r="E229" s="385"/>
      <c r="F229" s="385"/>
      <c r="G229" s="385"/>
      <c r="H229" s="385"/>
      <c r="I229" s="385"/>
      <c r="J229" s="385"/>
      <c r="K229" s="385"/>
      <c r="L229" s="385"/>
      <c r="M229" s="385"/>
      <c r="N229" s="385"/>
      <c r="O229" s="385"/>
      <c r="P229" s="385"/>
      <c r="Q229" s="385"/>
      <c r="R229" s="385"/>
      <c r="S229" s="385"/>
      <c r="T229" s="385"/>
      <c r="U229" s="385"/>
      <c r="V229" s="385"/>
      <c r="W229" s="385"/>
      <c r="X229" s="385"/>
      <c r="Y229" s="385"/>
      <c r="Z229" s="385"/>
      <c r="AA229" s="385"/>
      <c r="AB229" s="385"/>
      <c r="AC229" s="385"/>
      <c r="AD229" s="385"/>
      <c r="AE229" s="494"/>
      <c r="AF229" s="302" t="s">
        <v>2162</v>
      </c>
      <c r="AG229" s="303"/>
      <c r="AH229" s="304" t="s">
        <v>2162</v>
      </c>
      <c r="AI229" s="304"/>
      <c r="AJ229" s="304"/>
      <c r="AK229" s="304"/>
      <c r="AL229" s="305"/>
      <c r="AM229" s="278"/>
    </row>
    <row r="230" spans="1:39" ht="15" hidden="1" customHeight="1">
      <c r="A230" s="161"/>
      <c r="B230" s="384" t="s">
        <v>2102</v>
      </c>
      <c r="C230" s="385"/>
      <c r="D230" s="385"/>
      <c r="E230" s="385"/>
      <c r="F230" s="385"/>
      <c r="G230" s="385"/>
      <c r="H230" s="385"/>
      <c r="I230" s="385"/>
      <c r="J230" s="385"/>
      <c r="K230" s="385"/>
      <c r="L230" s="385"/>
      <c r="M230" s="385"/>
      <c r="N230" s="385"/>
      <c r="O230" s="385"/>
      <c r="P230" s="385"/>
      <c r="Q230" s="385"/>
      <c r="R230" s="385"/>
      <c r="S230" s="385"/>
      <c r="T230" s="385"/>
      <c r="U230" s="385"/>
      <c r="V230" s="385"/>
      <c r="W230" s="385"/>
      <c r="X230" s="385"/>
      <c r="Y230" s="385"/>
      <c r="Z230" s="385"/>
      <c r="AA230" s="385"/>
      <c r="AB230" s="385"/>
      <c r="AC230" s="385"/>
      <c r="AD230" s="385"/>
      <c r="AE230" s="494"/>
      <c r="AF230" s="302" t="s">
        <v>2163</v>
      </c>
      <c r="AG230" s="303"/>
      <c r="AH230" s="304" t="s">
        <v>2163</v>
      </c>
      <c r="AI230" s="304"/>
      <c r="AJ230" s="304"/>
      <c r="AK230" s="304"/>
      <c r="AL230" s="305"/>
      <c r="AM230" s="278"/>
    </row>
    <row r="231" spans="1:39" ht="15" hidden="1" customHeight="1">
      <c r="A231" s="161"/>
      <c r="B231" s="384" t="s">
        <v>2104</v>
      </c>
      <c r="C231" s="385"/>
      <c r="D231" s="385"/>
      <c r="E231" s="385"/>
      <c r="F231" s="385"/>
      <c r="G231" s="385"/>
      <c r="H231" s="385"/>
      <c r="I231" s="385"/>
      <c r="J231" s="385"/>
      <c r="K231" s="385"/>
      <c r="L231" s="385"/>
      <c r="M231" s="385"/>
      <c r="N231" s="385"/>
      <c r="O231" s="385"/>
      <c r="P231" s="385"/>
      <c r="Q231" s="385"/>
      <c r="R231" s="385"/>
      <c r="S231" s="385"/>
      <c r="T231" s="385"/>
      <c r="U231" s="385"/>
      <c r="V231" s="385"/>
      <c r="W231" s="385"/>
      <c r="X231" s="385"/>
      <c r="Y231" s="385"/>
      <c r="Z231" s="385"/>
      <c r="AA231" s="385"/>
      <c r="AB231" s="385"/>
      <c r="AC231" s="385"/>
      <c r="AD231" s="385"/>
      <c r="AE231" s="494"/>
      <c r="AF231" s="302" t="s">
        <v>2164</v>
      </c>
      <c r="AG231" s="303"/>
      <c r="AH231" s="304" t="s">
        <v>2164</v>
      </c>
      <c r="AI231" s="304"/>
      <c r="AJ231" s="304"/>
      <c r="AK231" s="304"/>
      <c r="AL231" s="305"/>
      <c r="AM231" s="278"/>
    </row>
    <row r="232" spans="1:39" ht="15" customHeight="1">
      <c r="A232" s="161"/>
      <c r="B232" s="502" t="s">
        <v>2105</v>
      </c>
      <c r="C232" s="502"/>
      <c r="D232" s="502"/>
      <c r="E232" s="502"/>
      <c r="F232" s="502"/>
      <c r="G232" s="502"/>
      <c r="H232" s="502"/>
      <c r="I232" s="502"/>
      <c r="J232" s="502"/>
      <c r="K232" s="502"/>
      <c r="L232" s="502"/>
      <c r="M232" s="502"/>
      <c r="N232" s="502"/>
      <c r="O232" s="502"/>
      <c r="P232" s="502"/>
      <c r="Q232" s="502"/>
      <c r="R232" s="502"/>
      <c r="S232" s="502"/>
      <c r="T232" s="502"/>
      <c r="U232" s="502"/>
      <c r="V232" s="502"/>
      <c r="W232" s="502"/>
      <c r="X232" s="502"/>
      <c r="Y232" s="502"/>
      <c r="Z232" s="502"/>
      <c r="AA232" s="502"/>
      <c r="AB232" s="502"/>
      <c r="AC232" s="502"/>
      <c r="AD232" s="502"/>
      <c r="AE232" s="502"/>
      <c r="AF232" s="502"/>
      <c r="AG232" s="502"/>
      <c r="AH232" s="393" t="s">
        <v>2165</v>
      </c>
      <c r="AI232" s="394"/>
      <c r="AJ232" s="394"/>
      <c r="AK232" s="395"/>
      <c r="AL232" s="305"/>
      <c r="AM232" s="278"/>
    </row>
    <row r="233" spans="1:39" ht="15" customHeight="1">
      <c r="A233" s="161"/>
      <c r="B233" s="384" t="s">
        <v>2106</v>
      </c>
      <c r="C233" s="385"/>
      <c r="D233" s="385"/>
      <c r="E233" s="385"/>
      <c r="F233" s="385"/>
      <c r="G233" s="385"/>
      <c r="H233" s="385"/>
      <c r="I233" s="385"/>
      <c r="J233" s="385"/>
      <c r="K233" s="385"/>
      <c r="L233" s="385"/>
      <c r="M233" s="385"/>
      <c r="N233" s="385"/>
      <c r="O233" s="385"/>
      <c r="P233" s="385"/>
      <c r="Q233" s="385"/>
      <c r="R233" s="385"/>
      <c r="S233" s="385"/>
      <c r="T233" s="385"/>
      <c r="U233" s="385"/>
      <c r="V233" s="385"/>
      <c r="W233" s="385"/>
      <c r="X233" s="385"/>
      <c r="Y233" s="385"/>
      <c r="Z233" s="385"/>
      <c r="AA233" s="385"/>
      <c r="AB233" s="385"/>
      <c r="AC233" s="385"/>
      <c r="AD233" s="385"/>
      <c r="AE233" s="385"/>
      <c r="AF233" s="385"/>
      <c r="AG233" s="385"/>
      <c r="AH233" s="393" t="s">
        <v>2166</v>
      </c>
      <c r="AI233" s="394"/>
      <c r="AJ233" s="394"/>
      <c r="AK233" s="395"/>
      <c r="AL233" s="305"/>
      <c r="AM233" s="278"/>
    </row>
    <row r="234" spans="1:39" ht="15" customHeight="1">
      <c r="A234" s="161"/>
      <c r="B234" s="384" t="s">
        <v>2107</v>
      </c>
      <c r="C234" s="385"/>
      <c r="D234" s="385"/>
      <c r="E234" s="385"/>
      <c r="F234" s="385"/>
      <c r="G234" s="385"/>
      <c r="H234" s="385"/>
      <c r="I234" s="385"/>
      <c r="J234" s="385"/>
      <c r="K234" s="385"/>
      <c r="L234" s="385"/>
      <c r="M234" s="385"/>
      <c r="N234" s="385"/>
      <c r="O234" s="385"/>
      <c r="P234" s="385"/>
      <c r="Q234" s="385"/>
      <c r="R234" s="385"/>
      <c r="S234" s="385"/>
      <c r="T234" s="385"/>
      <c r="U234" s="385"/>
      <c r="V234" s="385"/>
      <c r="W234" s="385"/>
      <c r="X234" s="385"/>
      <c r="Y234" s="385"/>
      <c r="Z234" s="385"/>
      <c r="AA234" s="385"/>
      <c r="AB234" s="385"/>
      <c r="AC234" s="385"/>
      <c r="AD234" s="385"/>
      <c r="AE234" s="385"/>
      <c r="AF234" s="385"/>
      <c r="AG234" s="385"/>
      <c r="AH234" s="393" t="s">
        <v>2167</v>
      </c>
      <c r="AI234" s="394"/>
      <c r="AJ234" s="394"/>
      <c r="AK234" s="395"/>
      <c r="AL234" s="305"/>
      <c r="AM234" s="278"/>
    </row>
    <row r="235" spans="1:39" ht="15" customHeight="1">
      <c r="A235" s="161"/>
      <c r="B235" s="384" t="s">
        <v>2108</v>
      </c>
      <c r="C235" s="385"/>
      <c r="D235" s="385"/>
      <c r="E235" s="385"/>
      <c r="F235" s="385"/>
      <c r="G235" s="385"/>
      <c r="H235" s="385"/>
      <c r="I235" s="385"/>
      <c r="J235" s="385"/>
      <c r="K235" s="385"/>
      <c r="L235" s="385"/>
      <c r="M235" s="385"/>
      <c r="N235" s="385"/>
      <c r="O235" s="385"/>
      <c r="P235" s="385"/>
      <c r="Q235" s="385"/>
      <c r="R235" s="385"/>
      <c r="S235" s="385"/>
      <c r="T235" s="385"/>
      <c r="U235" s="385"/>
      <c r="V235" s="385"/>
      <c r="W235" s="385"/>
      <c r="X235" s="385"/>
      <c r="Y235" s="385"/>
      <c r="Z235" s="385"/>
      <c r="AA235" s="385"/>
      <c r="AB235" s="385"/>
      <c r="AC235" s="385"/>
      <c r="AD235" s="385"/>
      <c r="AE235" s="385"/>
      <c r="AF235" s="385"/>
      <c r="AG235" s="385"/>
      <c r="AH235" s="393" t="s">
        <v>2168</v>
      </c>
      <c r="AI235" s="394"/>
      <c r="AJ235" s="394"/>
      <c r="AK235" s="395"/>
      <c r="AL235" s="305"/>
      <c r="AM235" s="278"/>
    </row>
    <row r="236" spans="1:39" ht="15" customHeight="1">
      <c r="A236" s="161"/>
      <c r="B236" s="384" t="s">
        <v>2109</v>
      </c>
      <c r="C236" s="385"/>
      <c r="D236" s="385"/>
      <c r="E236" s="385"/>
      <c r="F236" s="385"/>
      <c r="G236" s="385"/>
      <c r="H236" s="385"/>
      <c r="I236" s="385"/>
      <c r="J236" s="385"/>
      <c r="K236" s="385"/>
      <c r="L236" s="385"/>
      <c r="M236" s="385"/>
      <c r="N236" s="385"/>
      <c r="O236" s="385"/>
      <c r="P236" s="385"/>
      <c r="Q236" s="385"/>
      <c r="R236" s="385"/>
      <c r="S236" s="385"/>
      <c r="T236" s="385"/>
      <c r="U236" s="385"/>
      <c r="V236" s="385"/>
      <c r="W236" s="385"/>
      <c r="X236" s="385"/>
      <c r="Y236" s="385"/>
      <c r="Z236" s="385"/>
      <c r="AA236" s="385"/>
      <c r="AB236" s="385"/>
      <c r="AC236" s="385"/>
      <c r="AD236" s="385"/>
      <c r="AE236" s="385"/>
      <c r="AF236" s="385"/>
      <c r="AG236" s="385"/>
      <c r="AH236" s="393" t="s">
        <v>2169</v>
      </c>
      <c r="AI236" s="394"/>
      <c r="AJ236" s="394"/>
      <c r="AK236" s="395"/>
      <c r="AL236" s="305"/>
      <c r="AM236" s="278"/>
    </row>
    <row r="237" spans="1:39" ht="15" customHeight="1">
      <c r="A237" s="161"/>
      <c r="B237" s="384" t="s">
        <v>2110</v>
      </c>
      <c r="C237" s="385"/>
      <c r="D237" s="385"/>
      <c r="E237" s="385"/>
      <c r="F237" s="385"/>
      <c r="G237" s="385"/>
      <c r="H237" s="385"/>
      <c r="I237" s="385"/>
      <c r="J237" s="385"/>
      <c r="K237" s="385"/>
      <c r="L237" s="385"/>
      <c r="M237" s="385"/>
      <c r="N237" s="385"/>
      <c r="O237" s="385"/>
      <c r="P237" s="385"/>
      <c r="Q237" s="385"/>
      <c r="R237" s="385"/>
      <c r="S237" s="385"/>
      <c r="T237" s="385"/>
      <c r="U237" s="385"/>
      <c r="V237" s="385"/>
      <c r="W237" s="385"/>
      <c r="X237" s="385"/>
      <c r="Y237" s="385"/>
      <c r="Z237" s="385"/>
      <c r="AA237" s="385"/>
      <c r="AB237" s="385"/>
      <c r="AC237" s="385"/>
      <c r="AD237" s="385"/>
      <c r="AE237" s="385"/>
      <c r="AF237" s="385"/>
      <c r="AG237" s="385"/>
      <c r="AH237" s="393" t="s">
        <v>2170</v>
      </c>
      <c r="AI237" s="394"/>
      <c r="AJ237" s="394"/>
      <c r="AK237" s="395"/>
      <c r="AL237" s="305"/>
      <c r="AM237" s="278"/>
    </row>
    <row r="238" spans="1:39" ht="15" customHeight="1">
      <c r="A238" s="161"/>
      <c r="B238" s="384" t="s">
        <v>2111</v>
      </c>
      <c r="C238" s="385"/>
      <c r="D238" s="385"/>
      <c r="E238" s="385"/>
      <c r="F238" s="385"/>
      <c r="G238" s="385"/>
      <c r="H238" s="385"/>
      <c r="I238" s="385"/>
      <c r="J238" s="385"/>
      <c r="K238" s="385"/>
      <c r="L238" s="385"/>
      <c r="M238" s="385"/>
      <c r="N238" s="385"/>
      <c r="O238" s="385"/>
      <c r="P238" s="385"/>
      <c r="Q238" s="385"/>
      <c r="R238" s="385"/>
      <c r="S238" s="385"/>
      <c r="T238" s="385"/>
      <c r="U238" s="385"/>
      <c r="V238" s="385"/>
      <c r="W238" s="385"/>
      <c r="X238" s="385"/>
      <c r="Y238" s="385"/>
      <c r="Z238" s="385"/>
      <c r="AA238" s="385"/>
      <c r="AB238" s="385"/>
      <c r="AC238" s="385"/>
      <c r="AD238" s="385"/>
      <c r="AE238" s="385"/>
      <c r="AF238" s="385"/>
      <c r="AG238" s="385"/>
      <c r="AH238" s="393" t="s">
        <v>2171</v>
      </c>
      <c r="AI238" s="394"/>
      <c r="AJ238" s="394"/>
      <c r="AK238" s="395"/>
      <c r="AL238" s="305"/>
      <c r="AM238" s="278"/>
    </row>
    <row r="239" spans="1:39" ht="15" customHeight="1">
      <c r="A239" s="161"/>
      <c r="B239" s="384" t="s">
        <v>2112</v>
      </c>
      <c r="C239" s="385"/>
      <c r="D239" s="385"/>
      <c r="E239" s="385"/>
      <c r="F239" s="385"/>
      <c r="G239" s="385"/>
      <c r="H239" s="385"/>
      <c r="I239" s="385"/>
      <c r="J239" s="385"/>
      <c r="K239" s="385"/>
      <c r="L239" s="385"/>
      <c r="M239" s="385"/>
      <c r="N239" s="385"/>
      <c r="O239" s="385"/>
      <c r="P239" s="385"/>
      <c r="Q239" s="385"/>
      <c r="R239" s="385"/>
      <c r="S239" s="385"/>
      <c r="T239" s="385"/>
      <c r="U239" s="385"/>
      <c r="V239" s="385"/>
      <c r="W239" s="385"/>
      <c r="X239" s="385"/>
      <c r="Y239" s="385"/>
      <c r="Z239" s="385"/>
      <c r="AA239" s="385"/>
      <c r="AB239" s="385"/>
      <c r="AC239" s="385"/>
      <c r="AD239" s="385"/>
      <c r="AE239" s="385"/>
      <c r="AF239" s="385"/>
      <c r="AG239" s="385"/>
      <c r="AH239" s="393" t="s">
        <v>2172</v>
      </c>
      <c r="AI239" s="394"/>
      <c r="AJ239" s="394"/>
      <c r="AK239" s="395"/>
      <c r="AL239" s="305"/>
      <c r="AM239" s="278"/>
    </row>
    <row r="240" spans="1:39" ht="15" customHeight="1">
      <c r="A240" s="161"/>
      <c r="B240" s="384" t="s">
        <v>2113</v>
      </c>
      <c r="C240" s="385"/>
      <c r="D240" s="385"/>
      <c r="E240" s="385"/>
      <c r="F240" s="385"/>
      <c r="G240" s="385"/>
      <c r="H240" s="385"/>
      <c r="I240" s="385"/>
      <c r="J240" s="385"/>
      <c r="K240" s="385"/>
      <c r="L240" s="385"/>
      <c r="M240" s="385"/>
      <c r="N240" s="385"/>
      <c r="O240" s="385"/>
      <c r="P240" s="385"/>
      <c r="Q240" s="385"/>
      <c r="R240" s="385"/>
      <c r="S240" s="385"/>
      <c r="T240" s="385"/>
      <c r="U240" s="385"/>
      <c r="V240" s="385"/>
      <c r="W240" s="385"/>
      <c r="X240" s="385"/>
      <c r="Y240" s="385"/>
      <c r="Z240" s="385"/>
      <c r="AA240" s="385"/>
      <c r="AB240" s="385"/>
      <c r="AC240" s="385"/>
      <c r="AD240" s="385"/>
      <c r="AE240" s="385"/>
      <c r="AF240" s="385"/>
      <c r="AG240" s="385"/>
      <c r="AH240" s="393" t="s">
        <v>2287</v>
      </c>
      <c r="AI240" s="394"/>
      <c r="AJ240" s="394"/>
      <c r="AK240" s="395"/>
      <c r="AL240" s="305"/>
      <c r="AM240" s="278"/>
    </row>
    <row r="241" spans="1:39" ht="15" customHeight="1">
      <c r="A241" s="161"/>
      <c r="B241" s="384" t="s">
        <v>2114</v>
      </c>
      <c r="C241" s="385"/>
      <c r="D241" s="385"/>
      <c r="E241" s="385"/>
      <c r="F241" s="385"/>
      <c r="G241" s="385"/>
      <c r="H241" s="385"/>
      <c r="I241" s="385"/>
      <c r="J241" s="385"/>
      <c r="K241" s="385"/>
      <c r="L241" s="385"/>
      <c r="M241" s="385"/>
      <c r="N241" s="385"/>
      <c r="O241" s="385"/>
      <c r="P241" s="385"/>
      <c r="Q241" s="385"/>
      <c r="R241" s="385"/>
      <c r="S241" s="385"/>
      <c r="T241" s="385"/>
      <c r="U241" s="385"/>
      <c r="V241" s="385"/>
      <c r="W241" s="385"/>
      <c r="X241" s="385"/>
      <c r="Y241" s="385"/>
      <c r="Z241" s="385"/>
      <c r="AA241" s="385"/>
      <c r="AB241" s="385"/>
      <c r="AC241" s="385"/>
      <c r="AD241" s="385"/>
      <c r="AE241" s="385"/>
      <c r="AF241" s="385"/>
      <c r="AG241" s="385"/>
      <c r="AH241" s="393" t="s">
        <v>2173</v>
      </c>
      <c r="AI241" s="394"/>
      <c r="AJ241" s="394"/>
      <c r="AK241" s="395"/>
      <c r="AL241" s="305"/>
      <c r="AM241" s="278"/>
    </row>
    <row r="242" spans="1:39" ht="15" customHeight="1">
      <c r="A242" s="161"/>
      <c r="B242" s="384" t="s">
        <v>2115</v>
      </c>
      <c r="C242" s="385"/>
      <c r="D242" s="385"/>
      <c r="E242" s="385"/>
      <c r="F242" s="385"/>
      <c r="G242" s="385"/>
      <c r="H242" s="385"/>
      <c r="I242" s="385"/>
      <c r="J242" s="385"/>
      <c r="K242" s="385"/>
      <c r="L242" s="385"/>
      <c r="M242" s="385"/>
      <c r="N242" s="385"/>
      <c r="O242" s="385"/>
      <c r="P242" s="385"/>
      <c r="Q242" s="385"/>
      <c r="R242" s="385"/>
      <c r="S242" s="385"/>
      <c r="T242" s="385"/>
      <c r="U242" s="385"/>
      <c r="V242" s="385"/>
      <c r="W242" s="385"/>
      <c r="X242" s="385"/>
      <c r="Y242" s="385"/>
      <c r="Z242" s="385"/>
      <c r="AA242" s="385"/>
      <c r="AB242" s="385"/>
      <c r="AC242" s="385"/>
      <c r="AD242" s="385"/>
      <c r="AE242" s="385"/>
      <c r="AF242" s="385"/>
      <c r="AG242" s="385"/>
      <c r="AH242" s="393" t="s">
        <v>2175</v>
      </c>
      <c r="AI242" s="394"/>
      <c r="AJ242" s="394"/>
      <c r="AK242" s="395"/>
      <c r="AL242" s="305"/>
      <c r="AM242" s="278"/>
    </row>
    <row r="243" spans="1:39" ht="15" customHeight="1">
      <c r="A243" s="161"/>
      <c r="B243" s="384" t="s">
        <v>2174</v>
      </c>
      <c r="C243" s="385"/>
      <c r="D243" s="385"/>
      <c r="E243" s="385"/>
      <c r="F243" s="385"/>
      <c r="G243" s="385"/>
      <c r="H243" s="385"/>
      <c r="I243" s="385"/>
      <c r="J243" s="385"/>
      <c r="K243" s="385"/>
      <c r="L243" s="385"/>
      <c r="M243" s="385"/>
      <c r="N243" s="385"/>
      <c r="O243" s="385"/>
      <c r="P243" s="385"/>
      <c r="Q243" s="385"/>
      <c r="R243" s="385"/>
      <c r="S243" s="385"/>
      <c r="T243" s="385"/>
      <c r="U243" s="385"/>
      <c r="V243" s="385"/>
      <c r="W243" s="385"/>
      <c r="X243" s="385"/>
      <c r="Y243" s="385"/>
      <c r="Z243" s="385"/>
      <c r="AA243" s="385"/>
      <c r="AB243" s="385"/>
      <c r="AC243" s="385"/>
      <c r="AD243" s="385"/>
      <c r="AE243" s="385"/>
      <c r="AF243" s="385"/>
      <c r="AG243" s="385"/>
      <c r="AH243" s="393" t="s">
        <v>2176</v>
      </c>
      <c r="AI243" s="394"/>
      <c r="AJ243" s="394"/>
      <c r="AK243" s="395"/>
      <c r="AL243" s="305"/>
      <c r="AM243" s="278"/>
    </row>
    <row r="244" spans="1:39" ht="15" customHeight="1">
      <c r="A244" s="161"/>
      <c r="B244" s="384" t="s">
        <v>2116</v>
      </c>
      <c r="C244" s="385"/>
      <c r="D244" s="385"/>
      <c r="E244" s="385"/>
      <c r="F244" s="385"/>
      <c r="G244" s="385"/>
      <c r="H244" s="385"/>
      <c r="I244" s="385"/>
      <c r="J244" s="385"/>
      <c r="K244" s="385"/>
      <c r="L244" s="385"/>
      <c r="M244" s="385"/>
      <c r="N244" s="385"/>
      <c r="O244" s="385"/>
      <c r="P244" s="385"/>
      <c r="Q244" s="385"/>
      <c r="R244" s="385"/>
      <c r="S244" s="385"/>
      <c r="T244" s="385"/>
      <c r="U244" s="385"/>
      <c r="V244" s="385"/>
      <c r="W244" s="385"/>
      <c r="X244" s="385"/>
      <c r="Y244" s="385"/>
      <c r="Z244" s="385"/>
      <c r="AA244" s="385"/>
      <c r="AB244" s="385"/>
      <c r="AC244" s="385"/>
      <c r="AD244" s="385"/>
      <c r="AE244" s="385"/>
      <c r="AF244" s="385"/>
      <c r="AG244" s="385"/>
      <c r="AH244" s="393" t="s">
        <v>2177</v>
      </c>
      <c r="AI244" s="394"/>
      <c r="AJ244" s="394"/>
      <c r="AK244" s="395"/>
      <c r="AL244" s="305"/>
      <c r="AM244" s="278"/>
    </row>
    <row r="245" spans="1:39" ht="15" customHeight="1">
      <c r="A245" s="161"/>
      <c r="B245" s="384" t="s">
        <v>2117</v>
      </c>
      <c r="C245" s="385"/>
      <c r="D245" s="385"/>
      <c r="E245" s="385"/>
      <c r="F245" s="385"/>
      <c r="G245" s="385"/>
      <c r="H245" s="385"/>
      <c r="I245" s="385"/>
      <c r="J245" s="385"/>
      <c r="K245" s="385"/>
      <c r="L245" s="385"/>
      <c r="M245" s="385"/>
      <c r="N245" s="385"/>
      <c r="O245" s="385"/>
      <c r="P245" s="385"/>
      <c r="Q245" s="385"/>
      <c r="R245" s="385"/>
      <c r="S245" s="385"/>
      <c r="T245" s="385"/>
      <c r="U245" s="385"/>
      <c r="V245" s="385"/>
      <c r="W245" s="385"/>
      <c r="X245" s="385"/>
      <c r="Y245" s="385"/>
      <c r="Z245" s="385"/>
      <c r="AA245" s="385"/>
      <c r="AB245" s="385"/>
      <c r="AC245" s="385"/>
      <c r="AD245" s="385"/>
      <c r="AE245" s="385"/>
      <c r="AF245" s="385"/>
      <c r="AG245" s="385"/>
      <c r="AH245" s="393" t="s">
        <v>2178</v>
      </c>
      <c r="AI245" s="394"/>
      <c r="AJ245" s="394"/>
      <c r="AK245" s="395"/>
      <c r="AL245" s="305"/>
      <c r="AM245" s="278"/>
    </row>
    <row r="246" spans="1:39" ht="15" customHeight="1">
      <c r="A246" s="161"/>
      <c r="B246" s="384" t="s">
        <v>2118</v>
      </c>
      <c r="C246" s="385"/>
      <c r="D246" s="385"/>
      <c r="E246" s="385"/>
      <c r="F246" s="385"/>
      <c r="G246" s="385"/>
      <c r="H246" s="385"/>
      <c r="I246" s="385"/>
      <c r="J246" s="385"/>
      <c r="K246" s="385"/>
      <c r="L246" s="385"/>
      <c r="M246" s="385"/>
      <c r="N246" s="385"/>
      <c r="O246" s="385"/>
      <c r="P246" s="385"/>
      <c r="Q246" s="385"/>
      <c r="R246" s="385"/>
      <c r="S246" s="385"/>
      <c r="T246" s="385"/>
      <c r="U246" s="385"/>
      <c r="V246" s="385"/>
      <c r="W246" s="385"/>
      <c r="X246" s="385"/>
      <c r="Y246" s="385"/>
      <c r="Z246" s="385"/>
      <c r="AA246" s="385"/>
      <c r="AB246" s="385"/>
      <c r="AC246" s="385"/>
      <c r="AD246" s="385"/>
      <c r="AE246" s="385"/>
      <c r="AF246" s="385"/>
      <c r="AG246" s="385"/>
      <c r="AH246" s="393" t="s">
        <v>2179</v>
      </c>
      <c r="AI246" s="394"/>
      <c r="AJ246" s="394"/>
      <c r="AK246" s="395"/>
      <c r="AL246" s="305"/>
      <c r="AM246" s="278"/>
    </row>
    <row r="247" spans="1:39" ht="15" customHeight="1">
      <c r="A247" s="161"/>
      <c r="B247" s="384" t="s">
        <v>2283</v>
      </c>
      <c r="C247" s="385"/>
      <c r="D247" s="385"/>
      <c r="E247" s="385"/>
      <c r="F247" s="385"/>
      <c r="G247" s="385"/>
      <c r="H247" s="385"/>
      <c r="I247" s="385"/>
      <c r="J247" s="385"/>
      <c r="K247" s="385"/>
      <c r="L247" s="385"/>
      <c r="M247" s="385"/>
      <c r="N247" s="385"/>
      <c r="O247" s="385"/>
      <c r="P247" s="385"/>
      <c r="Q247" s="385"/>
      <c r="R247" s="385"/>
      <c r="S247" s="385"/>
      <c r="T247" s="385"/>
      <c r="U247" s="385"/>
      <c r="V247" s="385"/>
      <c r="W247" s="385"/>
      <c r="X247" s="385"/>
      <c r="Y247" s="385"/>
      <c r="Z247" s="385"/>
      <c r="AA247" s="385"/>
      <c r="AB247" s="385"/>
      <c r="AC247" s="385"/>
      <c r="AD247" s="385"/>
      <c r="AE247" s="385"/>
      <c r="AF247" s="385"/>
      <c r="AG247" s="385"/>
      <c r="AH247" s="393" t="s">
        <v>2180</v>
      </c>
      <c r="AI247" s="394"/>
      <c r="AJ247" s="394"/>
      <c r="AK247" s="395"/>
      <c r="AL247" s="305"/>
      <c r="AM247" s="278"/>
    </row>
    <row r="248" spans="1:39" ht="15" customHeight="1">
      <c r="A248" s="161"/>
      <c r="B248" s="384" t="s">
        <v>2284</v>
      </c>
      <c r="C248" s="385"/>
      <c r="D248" s="385"/>
      <c r="E248" s="385"/>
      <c r="F248" s="385"/>
      <c r="G248" s="385"/>
      <c r="H248" s="385"/>
      <c r="I248" s="385"/>
      <c r="J248" s="385"/>
      <c r="K248" s="385"/>
      <c r="L248" s="385"/>
      <c r="M248" s="385"/>
      <c r="N248" s="385"/>
      <c r="O248" s="385"/>
      <c r="P248" s="385"/>
      <c r="Q248" s="385"/>
      <c r="R248" s="385"/>
      <c r="S248" s="385"/>
      <c r="T248" s="385"/>
      <c r="U248" s="385"/>
      <c r="V248" s="385"/>
      <c r="W248" s="385"/>
      <c r="X248" s="385"/>
      <c r="Y248" s="385"/>
      <c r="Z248" s="385"/>
      <c r="AA248" s="385"/>
      <c r="AB248" s="385"/>
      <c r="AC248" s="385"/>
      <c r="AD248" s="385"/>
      <c r="AE248" s="385"/>
      <c r="AF248" s="385"/>
      <c r="AG248" s="385"/>
      <c r="AH248" s="393" t="s">
        <v>2184</v>
      </c>
      <c r="AI248" s="394"/>
      <c r="AJ248" s="394"/>
      <c r="AK248" s="395"/>
      <c r="AL248" s="305"/>
      <c r="AM248" s="278"/>
    </row>
    <row r="249" spans="1:39" ht="27.6" customHeight="1">
      <c r="A249" s="161"/>
      <c r="B249" s="384" t="s">
        <v>2285</v>
      </c>
      <c r="C249" s="385"/>
      <c r="D249" s="385"/>
      <c r="E249" s="385"/>
      <c r="F249" s="385"/>
      <c r="G249" s="385"/>
      <c r="H249" s="385"/>
      <c r="I249" s="385"/>
      <c r="J249" s="385"/>
      <c r="K249" s="385"/>
      <c r="L249" s="385"/>
      <c r="M249" s="385"/>
      <c r="N249" s="385"/>
      <c r="O249" s="385"/>
      <c r="P249" s="385"/>
      <c r="Q249" s="385"/>
      <c r="R249" s="385"/>
      <c r="S249" s="385"/>
      <c r="T249" s="385"/>
      <c r="U249" s="385"/>
      <c r="V249" s="385"/>
      <c r="W249" s="385"/>
      <c r="X249" s="385"/>
      <c r="Y249" s="385"/>
      <c r="Z249" s="385"/>
      <c r="AA249" s="385"/>
      <c r="AB249" s="385"/>
      <c r="AC249" s="385"/>
      <c r="AD249" s="385"/>
      <c r="AE249" s="385"/>
      <c r="AF249" s="385"/>
      <c r="AG249" s="385"/>
      <c r="AH249" s="495" t="s">
        <v>2183</v>
      </c>
      <c r="AI249" s="496"/>
      <c r="AJ249" s="496"/>
      <c r="AK249" s="497"/>
      <c r="AL249" s="306"/>
      <c r="AM249" s="278"/>
    </row>
    <row r="250" spans="1:39" ht="15" customHeight="1">
      <c r="A250" s="161"/>
      <c r="B250" s="384" t="s">
        <v>2286</v>
      </c>
      <c r="C250" s="385"/>
      <c r="D250" s="385"/>
      <c r="E250" s="385"/>
      <c r="F250" s="385"/>
      <c r="G250" s="385"/>
      <c r="H250" s="385"/>
      <c r="I250" s="385"/>
      <c r="J250" s="385"/>
      <c r="K250" s="385"/>
      <c r="L250" s="385"/>
      <c r="M250" s="385"/>
      <c r="N250" s="385"/>
      <c r="O250" s="385"/>
      <c r="P250" s="385"/>
      <c r="Q250" s="385"/>
      <c r="R250" s="385"/>
      <c r="S250" s="385"/>
      <c r="T250" s="385"/>
      <c r="U250" s="385"/>
      <c r="V250" s="385"/>
      <c r="W250" s="385"/>
      <c r="X250" s="385"/>
      <c r="Y250" s="385"/>
      <c r="Z250" s="385"/>
      <c r="AA250" s="385"/>
      <c r="AB250" s="385"/>
      <c r="AC250" s="385"/>
      <c r="AD250" s="385"/>
      <c r="AE250" s="385"/>
      <c r="AF250" s="385"/>
      <c r="AG250" s="385"/>
      <c r="AH250" s="495" t="s">
        <v>2182</v>
      </c>
      <c r="AI250" s="496"/>
      <c r="AJ250" s="496"/>
      <c r="AK250" s="497"/>
      <c r="AL250" s="306"/>
      <c r="AM250" s="278"/>
    </row>
    <row r="251" spans="1:39" ht="15" customHeight="1">
      <c r="A251" s="161"/>
      <c r="B251" s="384" t="s">
        <v>2119</v>
      </c>
      <c r="C251" s="385"/>
      <c r="D251" s="385"/>
      <c r="E251" s="385"/>
      <c r="F251" s="385"/>
      <c r="G251" s="385"/>
      <c r="H251" s="385"/>
      <c r="I251" s="385"/>
      <c r="J251" s="385"/>
      <c r="K251" s="385"/>
      <c r="L251" s="385"/>
      <c r="M251" s="385"/>
      <c r="N251" s="385"/>
      <c r="O251" s="385"/>
      <c r="P251" s="385"/>
      <c r="Q251" s="385"/>
      <c r="R251" s="385"/>
      <c r="S251" s="385"/>
      <c r="T251" s="385"/>
      <c r="U251" s="385"/>
      <c r="V251" s="385"/>
      <c r="W251" s="385"/>
      <c r="X251" s="385"/>
      <c r="Y251" s="385"/>
      <c r="Z251" s="385"/>
      <c r="AA251" s="385"/>
      <c r="AB251" s="385"/>
      <c r="AC251" s="385"/>
      <c r="AD251" s="385"/>
      <c r="AE251" s="385"/>
      <c r="AF251" s="385"/>
      <c r="AG251" s="385"/>
      <c r="AH251" s="393" t="s">
        <v>2185</v>
      </c>
      <c r="AI251" s="394"/>
      <c r="AJ251" s="394"/>
      <c r="AK251" s="395"/>
      <c r="AL251" s="305"/>
      <c r="AM251" s="278"/>
    </row>
    <row r="252" spans="1:39" ht="15" customHeight="1">
      <c r="A252" s="161"/>
      <c r="B252" s="384" t="s">
        <v>2120</v>
      </c>
      <c r="C252" s="385"/>
      <c r="D252" s="385"/>
      <c r="E252" s="385"/>
      <c r="F252" s="385"/>
      <c r="G252" s="385"/>
      <c r="H252" s="385"/>
      <c r="I252" s="385"/>
      <c r="J252" s="385"/>
      <c r="K252" s="385"/>
      <c r="L252" s="385"/>
      <c r="M252" s="385"/>
      <c r="N252" s="385"/>
      <c r="O252" s="385"/>
      <c r="P252" s="385"/>
      <c r="Q252" s="385"/>
      <c r="R252" s="385"/>
      <c r="S252" s="385"/>
      <c r="T252" s="385"/>
      <c r="U252" s="385"/>
      <c r="V252" s="385"/>
      <c r="W252" s="385"/>
      <c r="X252" s="385"/>
      <c r="Y252" s="385"/>
      <c r="Z252" s="385"/>
      <c r="AA252" s="385"/>
      <c r="AB252" s="385"/>
      <c r="AC252" s="385"/>
      <c r="AD252" s="385"/>
      <c r="AE252" s="385"/>
      <c r="AF252" s="385"/>
      <c r="AG252" s="385"/>
      <c r="AH252" s="393" t="s">
        <v>2186</v>
      </c>
      <c r="AI252" s="394"/>
      <c r="AJ252" s="394"/>
      <c r="AK252" s="395"/>
      <c r="AL252" s="305"/>
      <c r="AM252" s="278"/>
    </row>
    <row r="253" spans="1:39" ht="15" customHeight="1">
      <c r="A253" s="161"/>
      <c r="B253" s="384" t="s">
        <v>2187</v>
      </c>
      <c r="C253" s="385"/>
      <c r="D253" s="385"/>
      <c r="E253" s="385"/>
      <c r="F253" s="385"/>
      <c r="G253" s="385"/>
      <c r="H253" s="385"/>
      <c r="I253" s="385"/>
      <c r="J253" s="385"/>
      <c r="K253" s="385"/>
      <c r="L253" s="385"/>
      <c r="M253" s="385"/>
      <c r="N253" s="385"/>
      <c r="O253" s="385"/>
      <c r="P253" s="385"/>
      <c r="Q253" s="385"/>
      <c r="R253" s="385"/>
      <c r="S253" s="385"/>
      <c r="T253" s="385"/>
      <c r="U253" s="385"/>
      <c r="V253" s="385"/>
      <c r="W253" s="385"/>
      <c r="X253" s="385"/>
      <c r="Y253" s="385"/>
      <c r="Z253" s="385"/>
      <c r="AA253" s="385"/>
      <c r="AB253" s="385"/>
      <c r="AC253" s="385"/>
      <c r="AD253" s="385"/>
      <c r="AE253" s="385"/>
      <c r="AF253" s="385"/>
      <c r="AG253" s="385"/>
      <c r="AH253" s="393" t="s">
        <v>2188</v>
      </c>
      <c r="AI253" s="394"/>
      <c r="AJ253" s="394"/>
      <c r="AK253" s="395"/>
      <c r="AL253" s="305"/>
      <c r="AM253" s="278"/>
    </row>
    <row r="254" spans="1:39" ht="15" customHeight="1">
      <c r="A254" s="161"/>
      <c r="B254" s="384" t="s">
        <v>2121</v>
      </c>
      <c r="C254" s="385"/>
      <c r="D254" s="385"/>
      <c r="E254" s="385"/>
      <c r="F254" s="385"/>
      <c r="G254" s="385"/>
      <c r="H254" s="385"/>
      <c r="I254" s="385"/>
      <c r="J254" s="385"/>
      <c r="K254" s="385"/>
      <c r="L254" s="385"/>
      <c r="M254" s="385"/>
      <c r="N254" s="385"/>
      <c r="O254" s="385"/>
      <c r="P254" s="385"/>
      <c r="Q254" s="385"/>
      <c r="R254" s="385"/>
      <c r="S254" s="385"/>
      <c r="T254" s="385"/>
      <c r="U254" s="385"/>
      <c r="V254" s="385"/>
      <c r="W254" s="385"/>
      <c r="X254" s="385"/>
      <c r="Y254" s="385"/>
      <c r="Z254" s="385"/>
      <c r="AA254" s="385"/>
      <c r="AB254" s="385"/>
      <c r="AC254" s="385"/>
      <c r="AD254" s="385"/>
      <c r="AE254" s="385"/>
      <c r="AF254" s="385"/>
      <c r="AG254" s="494"/>
      <c r="AH254" s="393" t="s">
        <v>2189</v>
      </c>
      <c r="AI254" s="394"/>
      <c r="AJ254" s="394"/>
      <c r="AK254" s="395"/>
      <c r="AL254" s="305"/>
      <c r="AM254" s="278"/>
    </row>
    <row r="255" spans="1:39" ht="15" customHeight="1">
      <c r="A255" s="161"/>
      <c r="B255" s="384" t="s">
        <v>2122</v>
      </c>
      <c r="C255" s="385"/>
      <c r="D255" s="385"/>
      <c r="E255" s="385"/>
      <c r="F255" s="385"/>
      <c r="G255" s="385"/>
      <c r="H255" s="385"/>
      <c r="I255" s="385"/>
      <c r="J255" s="385"/>
      <c r="K255" s="385"/>
      <c r="L255" s="385"/>
      <c r="M255" s="385"/>
      <c r="N255" s="385"/>
      <c r="O255" s="385"/>
      <c r="P255" s="385"/>
      <c r="Q255" s="385"/>
      <c r="R255" s="385"/>
      <c r="S255" s="385"/>
      <c r="T255" s="385"/>
      <c r="U255" s="385"/>
      <c r="V255" s="385"/>
      <c r="W255" s="385"/>
      <c r="X255" s="385"/>
      <c r="Y255" s="385"/>
      <c r="Z255" s="385"/>
      <c r="AA255" s="385"/>
      <c r="AB255" s="385"/>
      <c r="AC255" s="385"/>
      <c r="AD255" s="385"/>
      <c r="AE255" s="385"/>
      <c r="AF255" s="385"/>
      <c r="AG255" s="494"/>
      <c r="AH255" s="393" t="s">
        <v>2190</v>
      </c>
      <c r="AI255" s="394"/>
      <c r="AJ255" s="394"/>
      <c r="AK255" s="395"/>
      <c r="AL255" s="305"/>
      <c r="AM255" s="278"/>
    </row>
    <row r="256" spans="1:39" ht="15" customHeight="1">
      <c r="A256" s="161"/>
      <c r="B256" s="384" t="s">
        <v>2123</v>
      </c>
      <c r="C256" s="385"/>
      <c r="D256" s="385"/>
      <c r="E256" s="385"/>
      <c r="F256" s="385"/>
      <c r="G256" s="385"/>
      <c r="H256" s="385"/>
      <c r="I256" s="385"/>
      <c r="J256" s="385"/>
      <c r="K256" s="385"/>
      <c r="L256" s="385"/>
      <c r="M256" s="385"/>
      <c r="N256" s="385"/>
      <c r="O256" s="385"/>
      <c r="P256" s="385"/>
      <c r="Q256" s="385"/>
      <c r="R256" s="385"/>
      <c r="S256" s="385"/>
      <c r="T256" s="385"/>
      <c r="U256" s="385"/>
      <c r="V256" s="385"/>
      <c r="W256" s="385"/>
      <c r="X256" s="385"/>
      <c r="Y256" s="385"/>
      <c r="Z256" s="385"/>
      <c r="AA256" s="385"/>
      <c r="AB256" s="385"/>
      <c r="AC256" s="385"/>
      <c r="AD256" s="385"/>
      <c r="AE256" s="385"/>
      <c r="AF256" s="385"/>
      <c r="AG256" s="494"/>
      <c r="AH256" s="393" t="s">
        <v>2191</v>
      </c>
      <c r="AI256" s="394"/>
      <c r="AJ256" s="394"/>
      <c r="AK256" s="395"/>
      <c r="AL256" s="305"/>
      <c r="AM256" s="278"/>
    </row>
    <row r="257" spans="1:39" ht="15" customHeight="1">
      <c r="A257" s="161"/>
      <c r="B257" s="384" t="s">
        <v>2181</v>
      </c>
      <c r="C257" s="385"/>
      <c r="D257" s="385"/>
      <c r="E257" s="385"/>
      <c r="F257" s="385"/>
      <c r="G257" s="385"/>
      <c r="H257" s="385"/>
      <c r="I257" s="385"/>
      <c r="J257" s="385"/>
      <c r="K257" s="385"/>
      <c r="L257" s="385"/>
      <c r="M257" s="385"/>
      <c r="N257" s="385"/>
      <c r="O257" s="385"/>
      <c r="P257" s="385"/>
      <c r="Q257" s="385"/>
      <c r="R257" s="385"/>
      <c r="S257" s="385"/>
      <c r="T257" s="385"/>
      <c r="U257" s="385"/>
      <c r="V257" s="385"/>
      <c r="W257" s="385"/>
      <c r="X257" s="385"/>
      <c r="Y257" s="385"/>
      <c r="Z257" s="385"/>
      <c r="AA257" s="385"/>
      <c r="AB257" s="385"/>
      <c r="AC257" s="385"/>
      <c r="AD257" s="385"/>
      <c r="AE257" s="385"/>
      <c r="AF257" s="385"/>
      <c r="AG257" s="494"/>
      <c r="AH257" s="495" t="s">
        <v>2192</v>
      </c>
      <c r="AI257" s="496"/>
      <c r="AJ257" s="496"/>
      <c r="AK257" s="497"/>
      <c r="AL257" s="306"/>
      <c r="AM257" s="278"/>
    </row>
    <row r="258" spans="1:39" ht="15" customHeight="1">
      <c r="A258" s="161"/>
      <c r="B258" s="384" t="s">
        <v>2124</v>
      </c>
      <c r="C258" s="385"/>
      <c r="D258" s="385"/>
      <c r="E258" s="385"/>
      <c r="F258" s="385"/>
      <c r="G258" s="385"/>
      <c r="H258" s="385"/>
      <c r="I258" s="385"/>
      <c r="J258" s="385"/>
      <c r="K258" s="385"/>
      <c r="L258" s="385"/>
      <c r="M258" s="385"/>
      <c r="N258" s="385"/>
      <c r="O258" s="385"/>
      <c r="P258" s="385"/>
      <c r="Q258" s="385"/>
      <c r="R258" s="385"/>
      <c r="S258" s="385"/>
      <c r="T258" s="385"/>
      <c r="U258" s="385"/>
      <c r="V258" s="385"/>
      <c r="W258" s="385"/>
      <c r="X258" s="385"/>
      <c r="Y258" s="385"/>
      <c r="Z258" s="385"/>
      <c r="AA258" s="385"/>
      <c r="AB258" s="385"/>
      <c r="AC258" s="385"/>
      <c r="AD258" s="385"/>
      <c r="AE258" s="385"/>
      <c r="AF258" s="385"/>
      <c r="AG258" s="494"/>
      <c r="AH258" s="495" t="s">
        <v>2193</v>
      </c>
      <c r="AI258" s="496"/>
      <c r="AJ258" s="496"/>
      <c r="AK258" s="497"/>
      <c r="AL258" s="306"/>
      <c r="AM258" s="278"/>
    </row>
    <row r="259" spans="1:39" ht="15" customHeight="1">
      <c r="A259" s="161"/>
      <c r="B259" s="384" t="s">
        <v>2125</v>
      </c>
      <c r="C259" s="385"/>
      <c r="D259" s="385"/>
      <c r="E259" s="385"/>
      <c r="F259" s="385"/>
      <c r="G259" s="385"/>
      <c r="H259" s="385"/>
      <c r="I259" s="385"/>
      <c r="J259" s="385"/>
      <c r="K259" s="385"/>
      <c r="L259" s="385"/>
      <c r="M259" s="385"/>
      <c r="N259" s="385"/>
      <c r="O259" s="385"/>
      <c r="P259" s="385"/>
      <c r="Q259" s="385"/>
      <c r="R259" s="385"/>
      <c r="S259" s="385"/>
      <c r="T259" s="385"/>
      <c r="U259" s="385"/>
      <c r="V259" s="385"/>
      <c r="W259" s="385"/>
      <c r="X259" s="385"/>
      <c r="Y259" s="385"/>
      <c r="Z259" s="385"/>
      <c r="AA259" s="385"/>
      <c r="AB259" s="385"/>
      <c r="AC259" s="385"/>
      <c r="AD259" s="385"/>
      <c r="AE259" s="385"/>
      <c r="AF259" s="385"/>
      <c r="AG259" s="494"/>
      <c r="AH259" s="495" t="s">
        <v>2194</v>
      </c>
      <c r="AI259" s="496"/>
      <c r="AJ259" s="496"/>
      <c r="AK259" s="497"/>
      <c r="AL259" s="306"/>
      <c r="AM259" s="278"/>
    </row>
    <row r="260" spans="1:39" ht="15" customHeight="1">
      <c r="A260" s="161"/>
      <c r="B260" s="384" t="s">
        <v>2196</v>
      </c>
      <c r="C260" s="385"/>
      <c r="D260" s="385"/>
      <c r="E260" s="385"/>
      <c r="F260" s="385"/>
      <c r="G260" s="385"/>
      <c r="H260" s="385"/>
      <c r="I260" s="385"/>
      <c r="J260" s="385"/>
      <c r="K260" s="385"/>
      <c r="L260" s="385"/>
      <c r="M260" s="385"/>
      <c r="N260" s="385"/>
      <c r="O260" s="385"/>
      <c r="P260" s="385"/>
      <c r="Q260" s="385"/>
      <c r="R260" s="385"/>
      <c r="S260" s="385"/>
      <c r="T260" s="385"/>
      <c r="U260" s="385"/>
      <c r="V260" s="385"/>
      <c r="W260" s="385"/>
      <c r="X260" s="385"/>
      <c r="Y260" s="385"/>
      <c r="Z260" s="385"/>
      <c r="AA260" s="385"/>
      <c r="AB260" s="385"/>
      <c r="AC260" s="385"/>
      <c r="AD260" s="385"/>
      <c r="AE260" s="385"/>
      <c r="AF260" s="385"/>
      <c r="AG260" s="494"/>
      <c r="AH260" s="495" t="s">
        <v>2195</v>
      </c>
      <c r="AI260" s="496"/>
      <c r="AJ260" s="496"/>
      <c r="AK260" s="497"/>
      <c r="AL260" s="306"/>
      <c r="AM260" s="278"/>
    </row>
    <row r="261" spans="1:39" ht="15" customHeight="1">
      <c r="A261" s="161"/>
      <c r="B261" s="384" t="s">
        <v>2126</v>
      </c>
      <c r="C261" s="385"/>
      <c r="D261" s="385"/>
      <c r="E261" s="385"/>
      <c r="F261" s="385"/>
      <c r="G261" s="385"/>
      <c r="H261" s="385"/>
      <c r="I261" s="385"/>
      <c r="J261" s="385"/>
      <c r="K261" s="385"/>
      <c r="L261" s="385"/>
      <c r="M261" s="385"/>
      <c r="N261" s="385"/>
      <c r="O261" s="385"/>
      <c r="P261" s="385"/>
      <c r="Q261" s="385"/>
      <c r="R261" s="385"/>
      <c r="S261" s="385"/>
      <c r="T261" s="385"/>
      <c r="U261" s="385"/>
      <c r="V261" s="385"/>
      <c r="W261" s="385"/>
      <c r="X261" s="385"/>
      <c r="Y261" s="385"/>
      <c r="Z261" s="385"/>
      <c r="AA261" s="385"/>
      <c r="AB261" s="385"/>
      <c r="AC261" s="385"/>
      <c r="AD261" s="385"/>
      <c r="AE261" s="385"/>
      <c r="AF261" s="385"/>
      <c r="AG261" s="494"/>
      <c r="AH261" s="495" t="s">
        <v>2197</v>
      </c>
      <c r="AI261" s="496"/>
      <c r="AJ261" s="496"/>
      <c r="AK261" s="497"/>
      <c r="AL261" s="306"/>
      <c r="AM261" s="278"/>
    </row>
    <row r="262" spans="1:39" ht="15" customHeight="1">
      <c r="A262" s="161"/>
      <c r="B262" s="384" t="s">
        <v>2127</v>
      </c>
      <c r="C262" s="385"/>
      <c r="D262" s="385"/>
      <c r="E262" s="385"/>
      <c r="F262" s="385"/>
      <c r="G262" s="385"/>
      <c r="H262" s="385"/>
      <c r="I262" s="385"/>
      <c r="J262" s="385"/>
      <c r="K262" s="385"/>
      <c r="L262" s="385"/>
      <c r="M262" s="385"/>
      <c r="N262" s="385"/>
      <c r="O262" s="385"/>
      <c r="P262" s="385"/>
      <c r="Q262" s="385"/>
      <c r="R262" s="385"/>
      <c r="S262" s="385"/>
      <c r="T262" s="385"/>
      <c r="U262" s="385"/>
      <c r="V262" s="385"/>
      <c r="W262" s="385"/>
      <c r="X262" s="385"/>
      <c r="Y262" s="385"/>
      <c r="Z262" s="385"/>
      <c r="AA262" s="385"/>
      <c r="AB262" s="385"/>
      <c r="AC262" s="385"/>
      <c r="AD262" s="385"/>
      <c r="AE262" s="385"/>
      <c r="AF262" s="385"/>
      <c r="AG262" s="494"/>
      <c r="AH262" s="495" t="s">
        <v>2198</v>
      </c>
      <c r="AI262" s="496"/>
      <c r="AJ262" s="496"/>
      <c r="AK262" s="497"/>
      <c r="AL262" s="306"/>
      <c r="AM262" s="278"/>
    </row>
    <row r="263" spans="1:39" ht="15" customHeight="1">
      <c r="A263" s="161"/>
      <c r="B263" s="384" t="s">
        <v>2128</v>
      </c>
      <c r="C263" s="385"/>
      <c r="D263" s="385"/>
      <c r="E263" s="385"/>
      <c r="F263" s="385"/>
      <c r="G263" s="385"/>
      <c r="H263" s="385"/>
      <c r="I263" s="385"/>
      <c r="J263" s="385"/>
      <c r="K263" s="385"/>
      <c r="L263" s="385"/>
      <c r="M263" s="385"/>
      <c r="N263" s="385"/>
      <c r="O263" s="385"/>
      <c r="P263" s="385"/>
      <c r="Q263" s="385"/>
      <c r="R263" s="385"/>
      <c r="S263" s="385"/>
      <c r="T263" s="385"/>
      <c r="U263" s="385"/>
      <c r="V263" s="385"/>
      <c r="W263" s="385"/>
      <c r="X263" s="385"/>
      <c r="Y263" s="385"/>
      <c r="Z263" s="385"/>
      <c r="AA263" s="385"/>
      <c r="AB263" s="385"/>
      <c r="AC263" s="385"/>
      <c r="AD263" s="385"/>
      <c r="AE263" s="385"/>
      <c r="AF263" s="385"/>
      <c r="AG263" s="494"/>
      <c r="AH263" s="495" t="s">
        <v>2199</v>
      </c>
      <c r="AI263" s="496"/>
      <c r="AJ263" s="496"/>
      <c r="AK263" s="497"/>
      <c r="AL263" s="306"/>
      <c r="AM263" s="278"/>
    </row>
    <row r="264" spans="1:39" ht="15" customHeight="1">
      <c r="A264" s="161"/>
      <c r="B264" s="384" t="s">
        <v>2129</v>
      </c>
      <c r="C264" s="385"/>
      <c r="D264" s="385"/>
      <c r="E264" s="385"/>
      <c r="F264" s="385"/>
      <c r="G264" s="385"/>
      <c r="H264" s="385"/>
      <c r="I264" s="385"/>
      <c r="J264" s="385"/>
      <c r="K264" s="385"/>
      <c r="L264" s="385"/>
      <c r="M264" s="385"/>
      <c r="N264" s="385"/>
      <c r="O264" s="385"/>
      <c r="P264" s="385"/>
      <c r="Q264" s="385"/>
      <c r="R264" s="385"/>
      <c r="S264" s="385"/>
      <c r="T264" s="385"/>
      <c r="U264" s="385"/>
      <c r="V264" s="385"/>
      <c r="W264" s="385"/>
      <c r="X264" s="385"/>
      <c r="Y264" s="385"/>
      <c r="Z264" s="385"/>
      <c r="AA264" s="385"/>
      <c r="AB264" s="385"/>
      <c r="AC264" s="385"/>
      <c r="AD264" s="385"/>
      <c r="AE264" s="385"/>
      <c r="AF264" s="385"/>
      <c r="AG264" s="494"/>
      <c r="AH264" s="495" t="s">
        <v>2200</v>
      </c>
      <c r="AI264" s="496"/>
      <c r="AJ264" s="496"/>
      <c r="AK264" s="497"/>
      <c r="AL264" s="306"/>
      <c r="AM264" s="278"/>
    </row>
    <row r="265" spans="1:39" ht="15" customHeight="1">
      <c r="A265" s="161"/>
      <c r="B265" s="384" t="s">
        <v>2130</v>
      </c>
      <c r="C265" s="385"/>
      <c r="D265" s="385"/>
      <c r="E265" s="385"/>
      <c r="F265" s="385"/>
      <c r="G265" s="385"/>
      <c r="H265" s="385"/>
      <c r="I265" s="385"/>
      <c r="J265" s="385"/>
      <c r="K265" s="385"/>
      <c r="L265" s="385"/>
      <c r="M265" s="385"/>
      <c r="N265" s="385"/>
      <c r="O265" s="385"/>
      <c r="P265" s="385"/>
      <c r="Q265" s="385"/>
      <c r="R265" s="385"/>
      <c r="S265" s="385"/>
      <c r="T265" s="385"/>
      <c r="U265" s="385"/>
      <c r="V265" s="385"/>
      <c r="W265" s="385"/>
      <c r="X265" s="385"/>
      <c r="Y265" s="385"/>
      <c r="Z265" s="385"/>
      <c r="AA265" s="385"/>
      <c r="AB265" s="385"/>
      <c r="AC265" s="385"/>
      <c r="AD265" s="385"/>
      <c r="AE265" s="385"/>
      <c r="AF265" s="385"/>
      <c r="AG265" s="494"/>
      <c r="AH265" s="495" t="s">
        <v>2201</v>
      </c>
      <c r="AI265" s="496"/>
      <c r="AJ265" s="496"/>
      <c r="AK265" s="497"/>
      <c r="AL265" s="306"/>
      <c r="AM265" s="278"/>
    </row>
    <row r="266" spans="1:39" ht="15" customHeight="1">
      <c r="A266" s="161"/>
      <c r="B266" s="384" t="s">
        <v>2131</v>
      </c>
      <c r="C266" s="385"/>
      <c r="D266" s="385"/>
      <c r="E266" s="385"/>
      <c r="F266" s="385"/>
      <c r="G266" s="385"/>
      <c r="H266" s="385"/>
      <c r="I266" s="385"/>
      <c r="J266" s="385"/>
      <c r="K266" s="385"/>
      <c r="L266" s="385"/>
      <c r="M266" s="385"/>
      <c r="N266" s="385"/>
      <c r="O266" s="385"/>
      <c r="P266" s="385"/>
      <c r="Q266" s="385"/>
      <c r="R266" s="385"/>
      <c r="S266" s="385"/>
      <c r="T266" s="385"/>
      <c r="U266" s="385"/>
      <c r="V266" s="385"/>
      <c r="W266" s="385"/>
      <c r="X266" s="385"/>
      <c r="Y266" s="385"/>
      <c r="Z266" s="385"/>
      <c r="AA266" s="385"/>
      <c r="AB266" s="385"/>
      <c r="AC266" s="385"/>
      <c r="AD266" s="385"/>
      <c r="AE266" s="385"/>
      <c r="AF266" s="385"/>
      <c r="AG266" s="494"/>
      <c r="AH266" s="495" t="s">
        <v>2202</v>
      </c>
      <c r="AI266" s="496"/>
      <c r="AJ266" s="496"/>
      <c r="AK266" s="497"/>
      <c r="AL266" s="306"/>
      <c r="AM266" s="278"/>
    </row>
    <row r="267" spans="1:39" ht="30" customHeight="1">
      <c r="A267" s="161"/>
      <c r="B267" s="384" t="s">
        <v>2132</v>
      </c>
      <c r="C267" s="385"/>
      <c r="D267" s="385"/>
      <c r="E267" s="385"/>
      <c r="F267" s="385"/>
      <c r="G267" s="385"/>
      <c r="H267" s="385"/>
      <c r="I267" s="385"/>
      <c r="J267" s="385"/>
      <c r="K267" s="385"/>
      <c r="L267" s="385"/>
      <c r="M267" s="385"/>
      <c r="N267" s="385"/>
      <c r="O267" s="385"/>
      <c r="P267" s="385"/>
      <c r="Q267" s="385"/>
      <c r="R267" s="385"/>
      <c r="S267" s="385"/>
      <c r="T267" s="385"/>
      <c r="U267" s="385"/>
      <c r="V267" s="385"/>
      <c r="W267" s="385"/>
      <c r="X267" s="385"/>
      <c r="Y267" s="385"/>
      <c r="Z267" s="385"/>
      <c r="AA267" s="385"/>
      <c r="AB267" s="385"/>
      <c r="AC267" s="385"/>
      <c r="AD267" s="385"/>
      <c r="AE267" s="385"/>
      <c r="AF267" s="385"/>
      <c r="AG267" s="494"/>
      <c r="AH267" s="495" t="s">
        <v>2203</v>
      </c>
      <c r="AI267" s="496"/>
      <c r="AJ267" s="496"/>
      <c r="AK267" s="497"/>
      <c r="AL267" s="306"/>
      <c r="AM267" s="278"/>
    </row>
    <row r="268" spans="1:39" ht="15" customHeight="1">
      <c r="A268" s="161"/>
      <c r="B268" s="384" t="s">
        <v>2133</v>
      </c>
      <c r="C268" s="385"/>
      <c r="D268" s="385"/>
      <c r="E268" s="385"/>
      <c r="F268" s="385"/>
      <c r="G268" s="385"/>
      <c r="H268" s="385"/>
      <c r="I268" s="385"/>
      <c r="J268" s="385"/>
      <c r="K268" s="385"/>
      <c r="L268" s="385"/>
      <c r="M268" s="385"/>
      <c r="N268" s="385"/>
      <c r="O268" s="385"/>
      <c r="P268" s="385"/>
      <c r="Q268" s="385"/>
      <c r="R268" s="385"/>
      <c r="S268" s="385"/>
      <c r="T268" s="385"/>
      <c r="U268" s="385"/>
      <c r="V268" s="385"/>
      <c r="W268" s="385"/>
      <c r="X268" s="385"/>
      <c r="Y268" s="385"/>
      <c r="Z268" s="385"/>
      <c r="AA268" s="385"/>
      <c r="AB268" s="385"/>
      <c r="AC268" s="385"/>
      <c r="AD268" s="385"/>
      <c r="AE268" s="385"/>
      <c r="AF268" s="385"/>
      <c r="AG268" s="494"/>
      <c r="AH268" s="495" t="s">
        <v>2204</v>
      </c>
      <c r="AI268" s="496"/>
      <c r="AJ268" s="496"/>
      <c r="AK268" s="497"/>
      <c r="AL268" s="306"/>
      <c r="AM268" s="278"/>
    </row>
    <row r="269" spans="1:39" ht="15" customHeight="1">
      <c r="A269" s="161"/>
      <c r="B269" s="384" t="s">
        <v>2134</v>
      </c>
      <c r="C269" s="385"/>
      <c r="D269" s="385"/>
      <c r="E269" s="385"/>
      <c r="F269" s="385"/>
      <c r="G269" s="385"/>
      <c r="H269" s="385"/>
      <c r="I269" s="385"/>
      <c r="J269" s="385"/>
      <c r="K269" s="385"/>
      <c r="L269" s="385"/>
      <c r="M269" s="385"/>
      <c r="N269" s="385"/>
      <c r="O269" s="385"/>
      <c r="P269" s="385"/>
      <c r="Q269" s="385"/>
      <c r="R269" s="385"/>
      <c r="S269" s="385"/>
      <c r="T269" s="385"/>
      <c r="U269" s="385"/>
      <c r="V269" s="385"/>
      <c r="W269" s="385"/>
      <c r="X269" s="385"/>
      <c r="Y269" s="385"/>
      <c r="Z269" s="385"/>
      <c r="AA269" s="385"/>
      <c r="AB269" s="385"/>
      <c r="AC269" s="385"/>
      <c r="AD269" s="385"/>
      <c r="AE269" s="385"/>
      <c r="AF269" s="385"/>
      <c r="AG269" s="494"/>
      <c r="AH269" s="495" t="s">
        <v>2205</v>
      </c>
      <c r="AI269" s="496"/>
      <c r="AJ269" s="496"/>
      <c r="AK269" s="497"/>
      <c r="AL269" s="306"/>
      <c r="AM269" s="278"/>
    </row>
    <row r="270" spans="1:39" ht="15" customHeight="1">
      <c r="A270" s="161"/>
      <c r="B270" s="384" t="s">
        <v>2135</v>
      </c>
      <c r="C270" s="385"/>
      <c r="D270" s="385"/>
      <c r="E270" s="385"/>
      <c r="F270" s="385"/>
      <c r="G270" s="385"/>
      <c r="H270" s="385"/>
      <c r="I270" s="385"/>
      <c r="J270" s="385"/>
      <c r="K270" s="385"/>
      <c r="L270" s="385"/>
      <c r="M270" s="385"/>
      <c r="N270" s="385"/>
      <c r="O270" s="385"/>
      <c r="P270" s="385"/>
      <c r="Q270" s="385"/>
      <c r="R270" s="385"/>
      <c r="S270" s="385"/>
      <c r="T270" s="385"/>
      <c r="U270" s="385"/>
      <c r="V270" s="385"/>
      <c r="W270" s="385"/>
      <c r="X270" s="385"/>
      <c r="Y270" s="385"/>
      <c r="Z270" s="385"/>
      <c r="AA270" s="385"/>
      <c r="AB270" s="385"/>
      <c r="AC270" s="385"/>
      <c r="AD270" s="385"/>
      <c r="AE270" s="385"/>
      <c r="AF270" s="385"/>
      <c r="AG270" s="494"/>
      <c r="AH270" s="495" t="s">
        <v>2206</v>
      </c>
      <c r="AI270" s="496"/>
      <c r="AJ270" s="496"/>
      <c r="AK270" s="497"/>
      <c r="AL270" s="306"/>
      <c r="AM270" s="278"/>
    </row>
    <row r="271" spans="1:39" ht="15" customHeight="1">
      <c r="A271" s="161"/>
      <c r="B271" s="384" t="s">
        <v>2136</v>
      </c>
      <c r="C271" s="385"/>
      <c r="D271" s="385"/>
      <c r="E271" s="385"/>
      <c r="F271" s="385"/>
      <c r="G271" s="385"/>
      <c r="H271" s="385"/>
      <c r="I271" s="385"/>
      <c r="J271" s="385"/>
      <c r="K271" s="385"/>
      <c r="L271" s="385"/>
      <c r="M271" s="385"/>
      <c r="N271" s="385"/>
      <c r="O271" s="385"/>
      <c r="P271" s="385"/>
      <c r="Q271" s="385"/>
      <c r="R271" s="385"/>
      <c r="S271" s="385"/>
      <c r="T271" s="385"/>
      <c r="U271" s="385"/>
      <c r="V271" s="385"/>
      <c r="W271" s="385"/>
      <c r="X271" s="385"/>
      <c r="Y271" s="385"/>
      <c r="Z271" s="385"/>
      <c r="AA271" s="385"/>
      <c r="AB271" s="385"/>
      <c r="AC271" s="385"/>
      <c r="AD271" s="385"/>
      <c r="AE271" s="385"/>
      <c r="AF271" s="385"/>
      <c r="AG271" s="494"/>
      <c r="AH271" s="495" t="s">
        <v>2207</v>
      </c>
      <c r="AI271" s="496"/>
      <c r="AJ271" s="496"/>
      <c r="AK271" s="497"/>
      <c r="AL271" s="306"/>
      <c r="AM271" s="278"/>
    </row>
    <row r="272" spans="1:39" ht="15" customHeight="1">
      <c r="A272" s="161"/>
      <c r="B272" s="384" t="s">
        <v>2137</v>
      </c>
      <c r="C272" s="385"/>
      <c r="D272" s="385"/>
      <c r="E272" s="385"/>
      <c r="F272" s="385"/>
      <c r="G272" s="385"/>
      <c r="H272" s="385"/>
      <c r="I272" s="385"/>
      <c r="J272" s="385"/>
      <c r="K272" s="385"/>
      <c r="L272" s="385"/>
      <c r="M272" s="385"/>
      <c r="N272" s="385"/>
      <c r="O272" s="385"/>
      <c r="P272" s="385"/>
      <c r="Q272" s="385"/>
      <c r="R272" s="385"/>
      <c r="S272" s="385"/>
      <c r="T272" s="385"/>
      <c r="U272" s="385"/>
      <c r="V272" s="385"/>
      <c r="W272" s="385"/>
      <c r="X272" s="385"/>
      <c r="Y272" s="385"/>
      <c r="Z272" s="385"/>
      <c r="AA272" s="385"/>
      <c r="AB272" s="385"/>
      <c r="AC272" s="385"/>
      <c r="AD272" s="385"/>
      <c r="AE272" s="385"/>
      <c r="AF272" s="385"/>
      <c r="AG272" s="494"/>
      <c r="AH272" s="495" t="s">
        <v>2208</v>
      </c>
      <c r="AI272" s="496"/>
      <c r="AJ272" s="496"/>
      <c r="AK272" s="497"/>
      <c r="AL272" s="306"/>
      <c r="AM272" s="278"/>
    </row>
    <row r="273" spans="1:39" ht="45" customHeight="1">
      <c r="A273" s="161"/>
      <c r="B273" s="384" t="s">
        <v>2315</v>
      </c>
      <c r="C273" s="385"/>
      <c r="D273" s="385"/>
      <c r="E273" s="385"/>
      <c r="F273" s="385"/>
      <c r="G273" s="385"/>
      <c r="H273" s="385"/>
      <c r="I273" s="385"/>
      <c r="J273" s="385"/>
      <c r="K273" s="385"/>
      <c r="L273" s="385"/>
      <c r="M273" s="385"/>
      <c r="N273" s="385"/>
      <c r="O273" s="385"/>
      <c r="P273" s="385"/>
      <c r="Q273" s="385"/>
      <c r="R273" s="385"/>
      <c r="S273" s="385"/>
      <c r="T273" s="385"/>
      <c r="U273" s="385"/>
      <c r="V273" s="385"/>
      <c r="W273" s="385"/>
      <c r="X273" s="385"/>
      <c r="Y273" s="385"/>
      <c r="Z273" s="385"/>
      <c r="AA273" s="385"/>
      <c r="AB273" s="385"/>
      <c r="AC273" s="385"/>
      <c r="AD273" s="385"/>
      <c r="AE273" s="385"/>
      <c r="AF273" s="385"/>
      <c r="AG273" s="494"/>
      <c r="AH273" s="495" t="s">
        <v>2209</v>
      </c>
      <c r="AI273" s="496"/>
      <c r="AJ273" s="496"/>
      <c r="AK273" s="497"/>
      <c r="AL273" s="306"/>
      <c r="AM273" s="278"/>
    </row>
    <row r="274" spans="1:39" ht="30" customHeight="1">
      <c r="A274" s="161"/>
      <c r="B274" s="384" t="s">
        <v>2316</v>
      </c>
      <c r="C274" s="385"/>
      <c r="D274" s="385"/>
      <c r="E274" s="385"/>
      <c r="F274" s="385"/>
      <c r="G274" s="385"/>
      <c r="H274" s="385"/>
      <c r="I274" s="385"/>
      <c r="J274" s="385"/>
      <c r="K274" s="385"/>
      <c r="L274" s="385"/>
      <c r="M274" s="385"/>
      <c r="N274" s="385"/>
      <c r="O274" s="385"/>
      <c r="P274" s="385"/>
      <c r="Q274" s="385"/>
      <c r="R274" s="385"/>
      <c r="S274" s="385"/>
      <c r="T274" s="385"/>
      <c r="U274" s="385"/>
      <c r="V274" s="385"/>
      <c r="W274" s="385"/>
      <c r="X274" s="385"/>
      <c r="Y274" s="385"/>
      <c r="Z274" s="385"/>
      <c r="AA274" s="385"/>
      <c r="AB274" s="385"/>
      <c r="AC274" s="385"/>
      <c r="AD274" s="385"/>
      <c r="AE274" s="385"/>
      <c r="AF274" s="385"/>
      <c r="AG274" s="494"/>
      <c r="AH274" s="495" t="s">
        <v>2210</v>
      </c>
      <c r="AI274" s="496"/>
      <c r="AJ274" s="496"/>
      <c r="AK274" s="497"/>
      <c r="AL274" s="306"/>
      <c r="AM274" s="278"/>
    </row>
    <row r="275" spans="1:39" ht="15" customHeight="1">
      <c r="A275" s="161"/>
      <c r="B275" s="384" t="s">
        <v>2138</v>
      </c>
      <c r="C275" s="385"/>
      <c r="D275" s="385"/>
      <c r="E275" s="385"/>
      <c r="F275" s="385"/>
      <c r="G275" s="385"/>
      <c r="H275" s="385"/>
      <c r="I275" s="385"/>
      <c r="J275" s="385"/>
      <c r="K275" s="385"/>
      <c r="L275" s="385"/>
      <c r="M275" s="385"/>
      <c r="N275" s="385"/>
      <c r="O275" s="385"/>
      <c r="P275" s="385"/>
      <c r="Q275" s="385"/>
      <c r="R275" s="385"/>
      <c r="S275" s="385"/>
      <c r="T275" s="385"/>
      <c r="U275" s="385"/>
      <c r="V275" s="385"/>
      <c r="W275" s="385"/>
      <c r="X275" s="385"/>
      <c r="Y275" s="385"/>
      <c r="Z275" s="385"/>
      <c r="AA275" s="385"/>
      <c r="AB275" s="385"/>
      <c r="AC275" s="385"/>
      <c r="AD275" s="385"/>
      <c r="AE275" s="385"/>
      <c r="AF275" s="385"/>
      <c r="AG275" s="494"/>
      <c r="AH275" s="495" t="s">
        <v>2211</v>
      </c>
      <c r="AI275" s="496"/>
      <c r="AJ275" s="496"/>
      <c r="AK275" s="497"/>
      <c r="AL275" s="306"/>
      <c r="AM275" s="278"/>
    </row>
    <row r="276" spans="1:39" ht="120" customHeight="1">
      <c r="A276" s="161"/>
      <c r="B276" s="384" t="s">
        <v>2314</v>
      </c>
      <c r="C276" s="385"/>
      <c r="D276" s="385"/>
      <c r="E276" s="385"/>
      <c r="F276" s="385"/>
      <c r="G276" s="385"/>
      <c r="H276" s="385"/>
      <c r="I276" s="385"/>
      <c r="J276" s="385"/>
      <c r="K276" s="385"/>
      <c r="L276" s="385"/>
      <c r="M276" s="385"/>
      <c r="N276" s="385"/>
      <c r="O276" s="385"/>
      <c r="P276" s="385"/>
      <c r="Q276" s="385"/>
      <c r="R276" s="385"/>
      <c r="S276" s="385"/>
      <c r="T276" s="385"/>
      <c r="U276" s="385"/>
      <c r="V276" s="385"/>
      <c r="W276" s="385"/>
      <c r="X276" s="385"/>
      <c r="Y276" s="385"/>
      <c r="Z276" s="385"/>
      <c r="AA276" s="385"/>
      <c r="AB276" s="385"/>
      <c r="AC276" s="385"/>
      <c r="AD276" s="385"/>
      <c r="AE276" s="385"/>
      <c r="AF276" s="385"/>
      <c r="AG276" s="494"/>
      <c r="AH276" s="495" t="s">
        <v>2212</v>
      </c>
      <c r="AI276" s="496"/>
      <c r="AJ276" s="496"/>
      <c r="AK276" s="497"/>
      <c r="AL276" s="306"/>
      <c r="AM276" s="278"/>
    </row>
    <row r="277" spans="1:39" ht="30" customHeight="1">
      <c r="A277" s="161"/>
      <c r="B277" s="384" t="s">
        <v>2139</v>
      </c>
      <c r="C277" s="385"/>
      <c r="D277" s="385"/>
      <c r="E277" s="385"/>
      <c r="F277" s="385"/>
      <c r="G277" s="385"/>
      <c r="H277" s="385"/>
      <c r="I277" s="385"/>
      <c r="J277" s="385"/>
      <c r="K277" s="385"/>
      <c r="L277" s="385"/>
      <c r="M277" s="385"/>
      <c r="N277" s="385"/>
      <c r="O277" s="385"/>
      <c r="P277" s="385"/>
      <c r="Q277" s="385"/>
      <c r="R277" s="385"/>
      <c r="S277" s="385"/>
      <c r="T277" s="385"/>
      <c r="U277" s="385"/>
      <c r="V277" s="385"/>
      <c r="W277" s="385"/>
      <c r="X277" s="385"/>
      <c r="Y277" s="385"/>
      <c r="Z277" s="385"/>
      <c r="AA277" s="385"/>
      <c r="AB277" s="385"/>
      <c r="AC277" s="385"/>
      <c r="AD277" s="385"/>
      <c r="AE277" s="385"/>
      <c r="AF277" s="385"/>
      <c r="AG277" s="494"/>
      <c r="AH277" s="495" t="s">
        <v>2213</v>
      </c>
      <c r="AI277" s="496"/>
      <c r="AJ277" s="496"/>
      <c r="AK277" s="497"/>
      <c r="AL277" s="306"/>
      <c r="AM277" s="278"/>
    </row>
    <row r="278" spans="1:39" ht="15" customHeight="1">
      <c r="A278" s="161"/>
      <c r="B278" s="384" t="s">
        <v>2140</v>
      </c>
      <c r="C278" s="385"/>
      <c r="D278" s="385"/>
      <c r="E278" s="385"/>
      <c r="F278" s="385"/>
      <c r="G278" s="385"/>
      <c r="H278" s="385"/>
      <c r="I278" s="385"/>
      <c r="J278" s="385"/>
      <c r="K278" s="385"/>
      <c r="L278" s="385"/>
      <c r="M278" s="385"/>
      <c r="N278" s="385"/>
      <c r="O278" s="385"/>
      <c r="P278" s="385"/>
      <c r="Q278" s="385"/>
      <c r="R278" s="385"/>
      <c r="S278" s="385"/>
      <c r="T278" s="385"/>
      <c r="U278" s="385"/>
      <c r="V278" s="385"/>
      <c r="W278" s="385"/>
      <c r="X278" s="385"/>
      <c r="Y278" s="385"/>
      <c r="Z278" s="385"/>
      <c r="AA278" s="385"/>
      <c r="AB278" s="385"/>
      <c r="AC278" s="385"/>
      <c r="AD278" s="385"/>
      <c r="AE278" s="385"/>
      <c r="AF278" s="385"/>
      <c r="AG278" s="494"/>
      <c r="AH278" s="495" t="s">
        <v>2214</v>
      </c>
      <c r="AI278" s="496"/>
      <c r="AJ278" s="496"/>
      <c r="AK278" s="497"/>
      <c r="AL278" s="306"/>
      <c r="AM278" s="278"/>
    </row>
    <row r="279" spans="1:39" ht="15" customHeight="1">
      <c r="A279" s="161"/>
      <c r="B279" s="384" t="s">
        <v>2141</v>
      </c>
      <c r="C279" s="385"/>
      <c r="D279" s="385"/>
      <c r="E279" s="385"/>
      <c r="F279" s="385"/>
      <c r="G279" s="385"/>
      <c r="H279" s="385"/>
      <c r="I279" s="385"/>
      <c r="J279" s="385"/>
      <c r="K279" s="385"/>
      <c r="L279" s="385"/>
      <c r="M279" s="385"/>
      <c r="N279" s="385"/>
      <c r="O279" s="385"/>
      <c r="P279" s="385"/>
      <c r="Q279" s="385"/>
      <c r="R279" s="385"/>
      <c r="S279" s="385"/>
      <c r="T279" s="385"/>
      <c r="U279" s="385"/>
      <c r="V279" s="385"/>
      <c r="W279" s="385"/>
      <c r="X279" s="385"/>
      <c r="Y279" s="385"/>
      <c r="Z279" s="385"/>
      <c r="AA279" s="385"/>
      <c r="AB279" s="385"/>
      <c r="AC279" s="385"/>
      <c r="AD279" s="385"/>
      <c r="AE279" s="385"/>
      <c r="AF279" s="385"/>
      <c r="AG279" s="494"/>
      <c r="AH279" s="495" t="s">
        <v>2215</v>
      </c>
      <c r="AI279" s="496"/>
      <c r="AJ279" s="496"/>
      <c r="AK279" s="497"/>
      <c r="AL279" s="306"/>
      <c r="AM279" s="278"/>
    </row>
    <row r="280" spans="1:39" ht="15" customHeight="1">
      <c r="A280" s="161"/>
      <c r="B280" s="384" t="s">
        <v>2142</v>
      </c>
      <c r="C280" s="385"/>
      <c r="D280" s="385"/>
      <c r="E280" s="385"/>
      <c r="F280" s="385"/>
      <c r="G280" s="385"/>
      <c r="H280" s="385"/>
      <c r="I280" s="385"/>
      <c r="J280" s="385"/>
      <c r="K280" s="385"/>
      <c r="L280" s="385"/>
      <c r="M280" s="385"/>
      <c r="N280" s="385"/>
      <c r="O280" s="385"/>
      <c r="P280" s="385"/>
      <c r="Q280" s="385"/>
      <c r="R280" s="385"/>
      <c r="S280" s="385"/>
      <c r="T280" s="385"/>
      <c r="U280" s="385"/>
      <c r="V280" s="385"/>
      <c r="W280" s="385"/>
      <c r="X280" s="385"/>
      <c r="Y280" s="385"/>
      <c r="Z280" s="385"/>
      <c r="AA280" s="385"/>
      <c r="AB280" s="385"/>
      <c r="AC280" s="385"/>
      <c r="AD280" s="385"/>
      <c r="AE280" s="385"/>
      <c r="AF280" s="385"/>
      <c r="AG280" s="494"/>
      <c r="AH280" s="495" t="s">
        <v>2216</v>
      </c>
      <c r="AI280" s="496"/>
      <c r="AJ280" s="496"/>
      <c r="AK280" s="497"/>
      <c r="AL280" s="306"/>
      <c r="AM280" s="278"/>
    </row>
    <row r="281" spans="1:39" ht="15" customHeight="1">
      <c r="A281" s="161"/>
      <c r="B281" s="384" t="s">
        <v>2143</v>
      </c>
      <c r="C281" s="385"/>
      <c r="D281" s="385"/>
      <c r="E281" s="385"/>
      <c r="F281" s="385"/>
      <c r="G281" s="385"/>
      <c r="H281" s="385"/>
      <c r="I281" s="385"/>
      <c r="J281" s="385"/>
      <c r="K281" s="385"/>
      <c r="L281" s="385"/>
      <c r="M281" s="385"/>
      <c r="N281" s="385"/>
      <c r="O281" s="385"/>
      <c r="P281" s="385"/>
      <c r="Q281" s="385"/>
      <c r="R281" s="385"/>
      <c r="S281" s="385"/>
      <c r="T281" s="385"/>
      <c r="U281" s="385"/>
      <c r="V281" s="385"/>
      <c r="W281" s="385"/>
      <c r="X281" s="385"/>
      <c r="Y281" s="385"/>
      <c r="Z281" s="385"/>
      <c r="AA281" s="385"/>
      <c r="AB281" s="385"/>
      <c r="AC281" s="385"/>
      <c r="AD281" s="385"/>
      <c r="AE281" s="385"/>
      <c r="AF281" s="385"/>
      <c r="AG281" s="494"/>
      <c r="AH281" s="495" t="s">
        <v>2217</v>
      </c>
      <c r="AI281" s="496"/>
      <c r="AJ281" s="496"/>
      <c r="AK281" s="497"/>
      <c r="AL281" s="306"/>
      <c r="AM281" s="278"/>
    </row>
    <row r="282" spans="1:39" ht="15" customHeight="1">
      <c r="A282" s="161"/>
      <c r="B282" s="384" t="s">
        <v>2144</v>
      </c>
      <c r="C282" s="385"/>
      <c r="D282" s="385"/>
      <c r="E282" s="385"/>
      <c r="F282" s="385"/>
      <c r="G282" s="385"/>
      <c r="H282" s="385"/>
      <c r="I282" s="385"/>
      <c r="J282" s="385"/>
      <c r="K282" s="385"/>
      <c r="L282" s="385"/>
      <c r="M282" s="385"/>
      <c r="N282" s="385"/>
      <c r="O282" s="385"/>
      <c r="P282" s="385"/>
      <c r="Q282" s="385"/>
      <c r="R282" s="385"/>
      <c r="S282" s="385"/>
      <c r="T282" s="385"/>
      <c r="U282" s="385"/>
      <c r="V282" s="385"/>
      <c r="W282" s="385"/>
      <c r="X282" s="385"/>
      <c r="Y282" s="385"/>
      <c r="Z282" s="385"/>
      <c r="AA282" s="385"/>
      <c r="AB282" s="385"/>
      <c r="AC282" s="385"/>
      <c r="AD282" s="385"/>
      <c r="AE282" s="385"/>
      <c r="AF282" s="385"/>
      <c r="AG282" s="494"/>
      <c r="AH282" s="495" t="s">
        <v>2218</v>
      </c>
      <c r="AI282" s="496"/>
      <c r="AJ282" s="496"/>
      <c r="AK282" s="497"/>
      <c r="AL282" s="306"/>
      <c r="AM282" s="278"/>
    </row>
    <row r="283" spans="1:39" ht="15" customHeight="1">
      <c r="A283" s="161"/>
      <c r="B283" s="384" t="s">
        <v>2145</v>
      </c>
      <c r="C283" s="385"/>
      <c r="D283" s="385"/>
      <c r="E283" s="385"/>
      <c r="F283" s="385"/>
      <c r="G283" s="385"/>
      <c r="H283" s="385"/>
      <c r="I283" s="385"/>
      <c r="J283" s="385"/>
      <c r="K283" s="385"/>
      <c r="L283" s="385"/>
      <c r="M283" s="385"/>
      <c r="N283" s="385"/>
      <c r="O283" s="385"/>
      <c r="P283" s="385"/>
      <c r="Q283" s="385"/>
      <c r="R283" s="385"/>
      <c r="S283" s="385"/>
      <c r="T283" s="385"/>
      <c r="U283" s="385"/>
      <c r="V283" s="385"/>
      <c r="W283" s="385"/>
      <c r="X283" s="385"/>
      <c r="Y283" s="385"/>
      <c r="Z283" s="385"/>
      <c r="AA283" s="385"/>
      <c r="AB283" s="385"/>
      <c r="AC283" s="385"/>
      <c r="AD283" s="385"/>
      <c r="AE283" s="385"/>
      <c r="AF283" s="385"/>
      <c r="AG283" s="494"/>
      <c r="AH283" s="495" t="s">
        <v>2219</v>
      </c>
      <c r="AI283" s="496"/>
      <c r="AJ283" s="496"/>
      <c r="AK283" s="497"/>
      <c r="AL283" s="306"/>
      <c r="AM283" s="278"/>
    </row>
    <row r="284" spans="1:39" ht="15" customHeight="1">
      <c r="A284" s="161"/>
      <c r="B284" s="384" t="s">
        <v>2146</v>
      </c>
      <c r="C284" s="385"/>
      <c r="D284" s="385"/>
      <c r="E284" s="385"/>
      <c r="F284" s="385"/>
      <c r="G284" s="385"/>
      <c r="H284" s="385"/>
      <c r="I284" s="385"/>
      <c r="J284" s="385"/>
      <c r="K284" s="385"/>
      <c r="L284" s="385"/>
      <c r="M284" s="385"/>
      <c r="N284" s="385"/>
      <c r="O284" s="385"/>
      <c r="P284" s="385"/>
      <c r="Q284" s="385"/>
      <c r="R284" s="385"/>
      <c r="S284" s="385"/>
      <c r="T284" s="385"/>
      <c r="U284" s="385"/>
      <c r="V284" s="385"/>
      <c r="W284" s="385"/>
      <c r="X284" s="385"/>
      <c r="Y284" s="385"/>
      <c r="Z284" s="385"/>
      <c r="AA284" s="385"/>
      <c r="AB284" s="385"/>
      <c r="AC284" s="385"/>
      <c r="AD284" s="385"/>
      <c r="AE284" s="385"/>
      <c r="AF284" s="385"/>
      <c r="AG284" s="494"/>
      <c r="AH284" s="495" t="s">
        <v>2220</v>
      </c>
      <c r="AI284" s="496"/>
      <c r="AJ284" s="496"/>
      <c r="AK284" s="497"/>
      <c r="AL284" s="306"/>
      <c r="AM284" s="278"/>
    </row>
    <row r="285" spans="1:39" ht="15" customHeight="1">
      <c r="A285" s="161"/>
      <c r="B285" s="384" t="s">
        <v>2147</v>
      </c>
      <c r="C285" s="385"/>
      <c r="D285" s="385"/>
      <c r="E285" s="385"/>
      <c r="F285" s="385"/>
      <c r="G285" s="385"/>
      <c r="H285" s="385"/>
      <c r="I285" s="385"/>
      <c r="J285" s="385"/>
      <c r="K285" s="385"/>
      <c r="L285" s="385"/>
      <c r="M285" s="385"/>
      <c r="N285" s="385"/>
      <c r="O285" s="385"/>
      <c r="P285" s="385"/>
      <c r="Q285" s="385"/>
      <c r="R285" s="385"/>
      <c r="S285" s="385"/>
      <c r="T285" s="385"/>
      <c r="U285" s="385"/>
      <c r="V285" s="385"/>
      <c r="W285" s="385"/>
      <c r="X285" s="385"/>
      <c r="Y285" s="385"/>
      <c r="Z285" s="385"/>
      <c r="AA285" s="385"/>
      <c r="AB285" s="385"/>
      <c r="AC285" s="385"/>
      <c r="AD285" s="385"/>
      <c r="AE285" s="385"/>
      <c r="AF285" s="385"/>
      <c r="AG285" s="494"/>
      <c r="AH285" s="495" t="s">
        <v>2221</v>
      </c>
      <c r="AI285" s="496"/>
      <c r="AJ285" s="496"/>
      <c r="AK285" s="497"/>
      <c r="AL285" s="306"/>
      <c r="AM285" s="278"/>
    </row>
    <row r="286" spans="1:39" ht="15" customHeight="1">
      <c r="A286" s="161"/>
      <c r="B286" s="384" t="s">
        <v>2148</v>
      </c>
      <c r="C286" s="385"/>
      <c r="D286" s="385"/>
      <c r="E286" s="385"/>
      <c r="F286" s="385"/>
      <c r="G286" s="385"/>
      <c r="H286" s="385"/>
      <c r="I286" s="385"/>
      <c r="J286" s="385"/>
      <c r="K286" s="385"/>
      <c r="L286" s="385"/>
      <c r="M286" s="385"/>
      <c r="N286" s="385"/>
      <c r="O286" s="385"/>
      <c r="P286" s="385"/>
      <c r="Q286" s="385"/>
      <c r="R286" s="385"/>
      <c r="S286" s="385"/>
      <c r="T286" s="385"/>
      <c r="U286" s="385"/>
      <c r="V286" s="385"/>
      <c r="W286" s="385"/>
      <c r="X286" s="385"/>
      <c r="Y286" s="385"/>
      <c r="Z286" s="385"/>
      <c r="AA286" s="385"/>
      <c r="AB286" s="385"/>
      <c r="AC286" s="385"/>
      <c r="AD286" s="385"/>
      <c r="AE286" s="385"/>
      <c r="AF286" s="385"/>
      <c r="AG286" s="494"/>
      <c r="AH286" s="495" t="s">
        <v>2222</v>
      </c>
      <c r="AI286" s="496"/>
      <c r="AJ286" s="496"/>
      <c r="AK286" s="497"/>
      <c r="AL286" s="306"/>
      <c r="AM286" s="278"/>
    </row>
    <row r="287" spans="1:39" ht="15" customHeight="1">
      <c r="A287" s="161"/>
      <c r="B287" s="384" t="s">
        <v>2149</v>
      </c>
      <c r="C287" s="385"/>
      <c r="D287" s="385"/>
      <c r="E287" s="385"/>
      <c r="F287" s="385"/>
      <c r="G287" s="385"/>
      <c r="H287" s="385"/>
      <c r="I287" s="385"/>
      <c r="J287" s="385"/>
      <c r="K287" s="385"/>
      <c r="L287" s="385"/>
      <c r="M287" s="385"/>
      <c r="N287" s="385"/>
      <c r="O287" s="385"/>
      <c r="P287" s="385"/>
      <c r="Q287" s="385"/>
      <c r="R287" s="385"/>
      <c r="S287" s="385"/>
      <c r="T287" s="385"/>
      <c r="U287" s="385"/>
      <c r="V287" s="385"/>
      <c r="W287" s="385"/>
      <c r="X287" s="385"/>
      <c r="Y287" s="385"/>
      <c r="Z287" s="385"/>
      <c r="AA287" s="385"/>
      <c r="AB287" s="385"/>
      <c r="AC287" s="385"/>
      <c r="AD287" s="385"/>
      <c r="AE287" s="385"/>
      <c r="AF287" s="385"/>
      <c r="AG287" s="494"/>
      <c r="AH287" s="495" t="s">
        <v>2223</v>
      </c>
      <c r="AI287" s="496"/>
      <c r="AJ287" s="496"/>
      <c r="AK287" s="497"/>
      <c r="AL287" s="306"/>
      <c r="AM287" s="278"/>
    </row>
    <row r="288" spans="1:39" ht="15" customHeight="1">
      <c r="A288" s="161"/>
      <c r="B288" s="384" t="s">
        <v>2150</v>
      </c>
      <c r="C288" s="385"/>
      <c r="D288" s="385"/>
      <c r="E288" s="385"/>
      <c r="F288" s="385"/>
      <c r="G288" s="385"/>
      <c r="H288" s="385"/>
      <c r="I288" s="385"/>
      <c r="J288" s="385"/>
      <c r="K288" s="385"/>
      <c r="L288" s="385"/>
      <c r="M288" s="385"/>
      <c r="N288" s="385"/>
      <c r="O288" s="385"/>
      <c r="P288" s="385"/>
      <c r="Q288" s="385"/>
      <c r="R288" s="385"/>
      <c r="S288" s="385"/>
      <c r="T288" s="385"/>
      <c r="U288" s="385"/>
      <c r="V288" s="385"/>
      <c r="W288" s="385"/>
      <c r="X288" s="385"/>
      <c r="Y288" s="385"/>
      <c r="Z288" s="385"/>
      <c r="AA288" s="385"/>
      <c r="AB288" s="385"/>
      <c r="AC288" s="385"/>
      <c r="AD288" s="385"/>
      <c r="AE288" s="385"/>
      <c r="AF288" s="385"/>
      <c r="AG288" s="494"/>
      <c r="AH288" s="495" t="s">
        <v>2224</v>
      </c>
      <c r="AI288" s="496"/>
      <c r="AJ288" s="496"/>
      <c r="AK288" s="497"/>
      <c r="AL288" s="306"/>
      <c r="AM288" s="278"/>
    </row>
    <row r="289" spans="1:39" ht="15" customHeight="1">
      <c r="A289" s="161"/>
      <c r="B289" s="384" t="s">
        <v>2151</v>
      </c>
      <c r="C289" s="385"/>
      <c r="D289" s="385"/>
      <c r="E289" s="385"/>
      <c r="F289" s="385"/>
      <c r="G289" s="385"/>
      <c r="H289" s="385"/>
      <c r="I289" s="385"/>
      <c r="J289" s="385"/>
      <c r="K289" s="385"/>
      <c r="L289" s="385"/>
      <c r="M289" s="385"/>
      <c r="N289" s="385"/>
      <c r="O289" s="385"/>
      <c r="P289" s="385"/>
      <c r="Q289" s="385"/>
      <c r="R289" s="385"/>
      <c r="S289" s="385"/>
      <c r="T289" s="385"/>
      <c r="U289" s="385"/>
      <c r="V289" s="385"/>
      <c r="W289" s="385"/>
      <c r="X289" s="385"/>
      <c r="Y289" s="385"/>
      <c r="Z289" s="385"/>
      <c r="AA289" s="385"/>
      <c r="AB289" s="385"/>
      <c r="AC289" s="385"/>
      <c r="AD289" s="385"/>
      <c r="AE289" s="385"/>
      <c r="AF289" s="385"/>
      <c r="AG289" s="494"/>
      <c r="AH289" s="495" t="s">
        <v>2225</v>
      </c>
      <c r="AI289" s="496"/>
      <c r="AJ289" s="496"/>
      <c r="AK289" s="497"/>
      <c r="AL289" s="306"/>
      <c r="AM289" s="278"/>
    </row>
    <row r="290" spans="1:39" ht="15" customHeight="1">
      <c r="A290" s="161"/>
      <c r="B290" s="384" t="s">
        <v>2152</v>
      </c>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494"/>
      <c r="AH290" s="495" t="s">
        <v>2226</v>
      </c>
      <c r="AI290" s="496"/>
      <c r="AJ290" s="496"/>
      <c r="AK290" s="497"/>
      <c r="AL290" s="306"/>
      <c r="AM290" s="278"/>
    </row>
    <row r="291" spans="1:39" ht="15" customHeight="1">
      <c r="A291" s="161"/>
      <c r="B291" s="384" t="s">
        <v>2153</v>
      </c>
      <c r="C291" s="385"/>
      <c r="D291" s="385"/>
      <c r="E291" s="385"/>
      <c r="F291" s="385"/>
      <c r="G291" s="385"/>
      <c r="H291" s="385"/>
      <c r="I291" s="385"/>
      <c r="J291" s="385"/>
      <c r="K291" s="385"/>
      <c r="L291" s="385"/>
      <c r="M291" s="385"/>
      <c r="N291" s="385"/>
      <c r="O291" s="385"/>
      <c r="P291" s="385"/>
      <c r="Q291" s="385"/>
      <c r="R291" s="385"/>
      <c r="S291" s="385"/>
      <c r="T291" s="385"/>
      <c r="U291" s="385"/>
      <c r="V291" s="385"/>
      <c r="W291" s="385"/>
      <c r="X291" s="385"/>
      <c r="Y291" s="385"/>
      <c r="Z291" s="385"/>
      <c r="AA291" s="385"/>
      <c r="AB291" s="385"/>
      <c r="AC291" s="385"/>
      <c r="AD291" s="385"/>
      <c r="AE291" s="385"/>
      <c r="AF291" s="385"/>
      <c r="AG291" s="494"/>
      <c r="AH291" s="495" t="s">
        <v>2227</v>
      </c>
      <c r="AI291" s="496"/>
      <c r="AJ291" s="496"/>
      <c r="AK291" s="497"/>
      <c r="AL291" s="306"/>
      <c r="AM291" s="278"/>
    </row>
    <row r="292" spans="1:39" ht="45" customHeight="1">
      <c r="A292" s="161"/>
      <c r="B292" s="384" t="s">
        <v>2154</v>
      </c>
      <c r="C292" s="385"/>
      <c r="D292" s="385"/>
      <c r="E292" s="385"/>
      <c r="F292" s="385"/>
      <c r="G292" s="385"/>
      <c r="H292" s="385"/>
      <c r="I292" s="385"/>
      <c r="J292" s="385"/>
      <c r="K292" s="385"/>
      <c r="L292" s="385"/>
      <c r="M292" s="385"/>
      <c r="N292" s="385"/>
      <c r="O292" s="385"/>
      <c r="P292" s="385"/>
      <c r="Q292" s="385"/>
      <c r="R292" s="385"/>
      <c r="S292" s="385"/>
      <c r="T292" s="385"/>
      <c r="U292" s="385"/>
      <c r="V292" s="385"/>
      <c r="W292" s="385"/>
      <c r="X292" s="385"/>
      <c r="Y292" s="385"/>
      <c r="Z292" s="385"/>
      <c r="AA292" s="385"/>
      <c r="AB292" s="385"/>
      <c r="AC292" s="385"/>
      <c r="AD292" s="385"/>
      <c r="AE292" s="385"/>
      <c r="AF292" s="385"/>
      <c r="AG292" s="494"/>
      <c r="AH292" s="495" t="s">
        <v>2228</v>
      </c>
      <c r="AI292" s="496"/>
      <c r="AJ292" s="496"/>
      <c r="AK292" s="497"/>
      <c r="AL292" s="306"/>
      <c r="AM292" s="278"/>
    </row>
    <row r="293" spans="1:39" ht="15" customHeight="1">
      <c r="A293" s="161"/>
      <c r="B293" s="384" t="s">
        <v>2155</v>
      </c>
      <c r="C293" s="385"/>
      <c r="D293" s="385"/>
      <c r="E293" s="385"/>
      <c r="F293" s="385"/>
      <c r="G293" s="385"/>
      <c r="H293" s="385"/>
      <c r="I293" s="385"/>
      <c r="J293" s="385"/>
      <c r="K293" s="385"/>
      <c r="L293" s="385"/>
      <c r="M293" s="385"/>
      <c r="N293" s="385"/>
      <c r="O293" s="385"/>
      <c r="P293" s="385"/>
      <c r="Q293" s="385"/>
      <c r="R293" s="385"/>
      <c r="S293" s="385"/>
      <c r="T293" s="385"/>
      <c r="U293" s="385"/>
      <c r="V293" s="385"/>
      <c r="W293" s="385"/>
      <c r="X293" s="385"/>
      <c r="Y293" s="385"/>
      <c r="Z293" s="385"/>
      <c r="AA293" s="385"/>
      <c r="AB293" s="385"/>
      <c r="AC293" s="385"/>
      <c r="AD293" s="385"/>
      <c r="AE293" s="385"/>
      <c r="AF293" s="385"/>
      <c r="AG293" s="494"/>
      <c r="AH293" s="495" t="s">
        <v>2229</v>
      </c>
      <c r="AI293" s="496"/>
      <c r="AJ293" s="496"/>
      <c r="AK293" s="497"/>
      <c r="AL293" s="306"/>
      <c r="AM293" s="278"/>
    </row>
    <row r="294" spans="1:39" ht="15" customHeight="1">
      <c r="A294" s="161"/>
      <c r="B294" s="384" t="s">
        <v>2156</v>
      </c>
      <c r="C294" s="385"/>
      <c r="D294" s="385"/>
      <c r="E294" s="385"/>
      <c r="F294" s="385"/>
      <c r="G294" s="385"/>
      <c r="H294" s="385"/>
      <c r="I294" s="385"/>
      <c r="J294" s="385"/>
      <c r="K294" s="385"/>
      <c r="L294" s="385"/>
      <c r="M294" s="385"/>
      <c r="N294" s="385"/>
      <c r="O294" s="385"/>
      <c r="P294" s="385"/>
      <c r="Q294" s="385"/>
      <c r="R294" s="385"/>
      <c r="S294" s="385"/>
      <c r="T294" s="385"/>
      <c r="U294" s="385"/>
      <c r="V294" s="385"/>
      <c r="W294" s="385"/>
      <c r="X294" s="385"/>
      <c r="Y294" s="385"/>
      <c r="Z294" s="385"/>
      <c r="AA294" s="385"/>
      <c r="AB294" s="385"/>
      <c r="AC294" s="385"/>
      <c r="AD294" s="385"/>
      <c r="AE294" s="385"/>
      <c r="AF294" s="385"/>
      <c r="AG294" s="494"/>
      <c r="AH294" s="495" t="s">
        <v>2230</v>
      </c>
      <c r="AI294" s="496"/>
      <c r="AJ294" s="496"/>
      <c r="AK294" s="497"/>
      <c r="AL294" s="306"/>
      <c r="AM294" s="278"/>
    </row>
    <row r="295" spans="1:39" ht="15" customHeight="1">
      <c r="A295" s="161"/>
      <c r="B295" s="384" t="s">
        <v>2317</v>
      </c>
      <c r="C295" s="385"/>
      <c r="D295" s="385"/>
      <c r="E295" s="385"/>
      <c r="F295" s="385"/>
      <c r="G295" s="385"/>
      <c r="H295" s="385"/>
      <c r="I295" s="385"/>
      <c r="J295" s="385"/>
      <c r="K295" s="385"/>
      <c r="L295" s="385"/>
      <c r="M295" s="385"/>
      <c r="N295" s="385"/>
      <c r="O295" s="385"/>
      <c r="P295" s="385"/>
      <c r="Q295" s="385"/>
      <c r="R295" s="385"/>
      <c r="S295" s="385"/>
      <c r="T295" s="385"/>
      <c r="U295" s="385"/>
      <c r="V295" s="385"/>
      <c r="W295" s="385"/>
      <c r="X295" s="385"/>
      <c r="Y295" s="385"/>
      <c r="Z295" s="385"/>
      <c r="AA295" s="385"/>
      <c r="AB295" s="385"/>
      <c r="AC295" s="385"/>
      <c r="AD295" s="385"/>
      <c r="AE295" s="385"/>
      <c r="AF295" s="385"/>
      <c r="AG295" s="494"/>
      <c r="AH295" s="495" t="s">
        <v>2231</v>
      </c>
      <c r="AI295" s="496"/>
      <c r="AJ295" s="496"/>
      <c r="AK295" s="497"/>
      <c r="AL295" s="306"/>
      <c r="AM295" s="278"/>
    </row>
    <row r="296" spans="1:39" ht="15" customHeight="1">
      <c r="A296" s="161"/>
      <c r="B296" s="384" t="s">
        <v>2318</v>
      </c>
      <c r="C296" s="385"/>
      <c r="D296" s="385"/>
      <c r="E296" s="385"/>
      <c r="F296" s="385"/>
      <c r="G296" s="385"/>
      <c r="H296" s="385"/>
      <c r="I296" s="385"/>
      <c r="J296" s="385"/>
      <c r="K296" s="385"/>
      <c r="L296" s="385"/>
      <c r="M296" s="385"/>
      <c r="N296" s="385"/>
      <c r="O296" s="385"/>
      <c r="P296" s="385"/>
      <c r="Q296" s="385"/>
      <c r="R296" s="385"/>
      <c r="S296" s="385"/>
      <c r="T296" s="385"/>
      <c r="U296" s="385"/>
      <c r="V296" s="385"/>
      <c r="W296" s="385"/>
      <c r="X296" s="385"/>
      <c r="Y296" s="385"/>
      <c r="Z296" s="385"/>
      <c r="AA296" s="385"/>
      <c r="AB296" s="385"/>
      <c r="AC296" s="385"/>
      <c r="AD296" s="385"/>
      <c r="AE296" s="385"/>
      <c r="AF296" s="385"/>
      <c r="AG296" s="494"/>
      <c r="AH296" s="495" t="s">
        <v>2232</v>
      </c>
      <c r="AI296" s="496"/>
      <c r="AJ296" s="496"/>
      <c r="AK296" s="497"/>
      <c r="AL296" s="306"/>
      <c r="AM296" s="278"/>
    </row>
    <row r="297" spans="1:39" ht="85.05" customHeight="1">
      <c r="A297" s="161"/>
      <c r="B297" s="384" t="s">
        <v>2319</v>
      </c>
      <c r="C297" s="385"/>
      <c r="D297" s="385"/>
      <c r="E297" s="385"/>
      <c r="F297" s="385"/>
      <c r="G297" s="385"/>
      <c r="H297" s="385"/>
      <c r="I297" s="385"/>
      <c r="J297" s="385"/>
      <c r="K297" s="385"/>
      <c r="L297" s="385"/>
      <c r="M297" s="385"/>
      <c r="N297" s="385"/>
      <c r="O297" s="385"/>
      <c r="P297" s="385"/>
      <c r="Q297" s="385"/>
      <c r="R297" s="385"/>
      <c r="S297" s="385"/>
      <c r="T297" s="385"/>
      <c r="U297" s="385"/>
      <c r="V297" s="385"/>
      <c r="W297" s="385"/>
      <c r="X297" s="385"/>
      <c r="Y297" s="385"/>
      <c r="Z297" s="385"/>
      <c r="AA297" s="385"/>
      <c r="AB297" s="385"/>
      <c r="AC297" s="385"/>
      <c r="AD297" s="385"/>
      <c r="AE297" s="385"/>
      <c r="AF297" s="385"/>
      <c r="AG297" s="494"/>
      <c r="AH297" s="495" t="s">
        <v>2233</v>
      </c>
      <c r="AI297" s="496"/>
      <c r="AJ297" s="496"/>
      <c r="AK297" s="497"/>
      <c r="AL297" s="306"/>
      <c r="AM297" s="278"/>
    </row>
    <row r="298" spans="1:39" ht="15" customHeight="1">
      <c r="A298" s="161"/>
      <c r="B298" s="384" t="s">
        <v>2157</v>
      </c>
      <c r="C298" s="385"/>
      <c r="D298" s="385"/>
      <c r="E298" s="385"/>
      <c r="F298" s="385"/>
      <c r="G298" s="385"/>
      <c r="H298" s="385"/>
      <c r="I298" s="385"/>
      <c r="J298" s="385"/>
      <c r="K298" s="385"/>
      <c r="L298" s="385"/>
      <c r="M298" s="385"/>
      <c r="N298" s="385"/>
      <c r="O298" s="385"/>
      <c r="P298" s="385"/>
      <c r="Q298" s="385"/>
      <c r="R298" s="385"/>
      <c r="S298" s="385"/>
      <c r="T298" s="385"/>
      <c r="U298" s="385"/>
      <c r="V298" s="385"/>
      <c r="W298" s="385"/>
      <c r="X298" s="385"/>
      <c r="Y298" s="385"/>
      <c r="Z298" s="385"/>
      <c r="AA298" s="385"/>
      <c r="AB298" s="385"/>
      <c r="AC298" s="385"/>
      <c r="AD298" s="385"/>
      <c r="AE298" s="385"/>
      <c r="AF298" s="385"/>
      <c r="AG298" s="494"/>
      <c r="AH298" s="495" t="s">
        <v>2234</v>
      </c>
      <c r="AI298" s="496"/>
      <c r="AJ298" s="496"/>
      <c r="AK298" s="497"/>
      <c r="AL298" s="306"/>
      <c r="AM298" s="278"/>
    </row>
    <row r="299" spans="1:39" ht="4.05" customHeight="1">
      <c r="A299" s="161"/>
      <c r="B299" s="161"/>
      <c r="C299" s="161"/>
      <c r="D299" s="161"/>
      <c r="E299" s="161"/>
      <c r="F299" s="161"/>
      <c r="G299" s="161"/>
      <c r="H299" s="161"/>
      <c r="I299" s="161"/>
      <c r="J299" s="161"/>
      <c r="K299" s="161"/>
      <c r="L299" s="161"/>
      <c r="M299" s="161"/>
      <c r="N299" s="161"/>
      <c r="O299" s="161"/>
      <c r="P299" s="161"/>
      <c r="Q299" s="161"/>
      <c r="R299" s="161"/>
      <c r="S299" s="161"/>
      <c r="T299" s="161"/>
      <c r="U299" s="161"/>
      <c r="V299" s="161"/>
      <c r="W299" s="161"/>
      <c r="X299" s="161"/>
      <c r="Y299" s="161"/>
      <c r="Z299" s="161"/>
      <c r="AA299" s="161"/>
      <c r="AB299" s="161"/>
      <c r="AC299" s="161"/>
      <c r="AD299" s="161"/>
      <c r="AE299" s="161"/>
      <c r="AF299" s="161"/>
      <c r="AG299" s="161"/>
      <c r="AH299" s="161"/>
      <c r="AI299" s="161"/>
      <c r="AJ299" s="161"/>
      <c r="AK299" s="161"/>
      <c r="AL299" s="161"/>
      <c r="AM299" s="278"/>
    </row>
    <row r="300" spans="1:39" ht="15" customHeight="1">
      <c r="A300" s="514" t="s">
        <v>2457</v>
      </c>
      <c r="B300" s="514"/>
      <c r="C300" s="514"/>
      <c r="D300" s="514"/>
      <c r="E300" s="514"/>
      <c r="F300" s="514"/>
      <c r="G300" s="514"/>
      <c r="H300" s="514"/>
      <c r="I300" s="514"/>
      <c r="J300" s="514"/>
      <c r="K300" s="514"/>
      <c r="L300" s="514"/>
      <c r="M300" s="514"/>
      <c r="N300" s="514"/>
      <c r="O300" s="514"/>
      <c r="P300" s="514"/>
      <c r="Q300" s="514"/>
      <c r="R300" s="514"/>
      <c r="S300" s="514"/>
      <c r="T300" s="514"/>
      <c r="U300" s="514"/>
      <c r="V300" s="514"/>
      <c r="W300" s="514"/>
      <c r="X300" s="514"/>
      <c r="Y300" s="514"/>
      <c r="Z300" s="514"/>
      <c r="AA300" s="514"/>
      <c r="AB300" s="514"/>
      <c r="AC300" s="514"/>
      <c r="AD300" s="514"/>
      <c r="AE300" s="514"/>
      <c r="AF300" s="514"/>
      <c r="AG300" s="514"/>
      <c r="AH300" s="514"/>
      <c r="AI300" s="514"/>
      <c r="AJ300" s="514"/>
      <c r="AK300" s="514"/>
      <c r="AL300" s="514"/>
      <c r="AM300" s="278"/>
    </row>
    <row r="301" spans="1:39" ht="12.6" customHeight="1">
      <c r="A301" s="514"/>
      <c r="B301" s="514"/>
      <c r="C301" s="514"/>
      <c r="D301" s="514"/>
      <c r="E301" s="514"/>
      <c r="F301" s="514"/>
      <c r="G301" s="514"/>
      <c r="H301" s="514"/>
      <c r="I301" s="514"/>
      <c r="J301" s="514"/>
      <c r="K301" s="514"/>
      <c r="L301" s="514"/>
      <c r="M301" s="514"/>
      <c r="N301" s="514"/>
      <c r="O301" s="514"/>
      <c r="P301" s="514"/>
      <c r="Q301" s="514"/>
      <c r="R301" s="514"/>
      <c r="S301" s="514"/>
      <c r="T301" s="514"/>
      <c r="U301" s="514"/>
      <c r="V301" s="514"/>
      <c r="W301" s="514"/>
      <c r="X301" s="514"/>
      <c r="Y301" s="514"/>
      <c r="Z301" s="514"/>
      <c r="AA301" s="514"/>
      <c r="AB301" s="514"/>
      <c r="AC301" s="514"/>
      <c r="AD301" s="514"/>
      <c r="AE301" s="514"/>
      <c r="AF301" s="514"/>
      <c r="AG301" s="514"/>
      <c r="AH301" s="514"/>
      <c r="AI301" s="514"/>
      <c r="AJ301" s="514"/>
      <c r="AK301" s="514"/>
      <c r="AL301" s="514"/>
      <c r="AM301" s="278"/>
    </row>
    <row r="302" spans="1:39" ht="15" customHeight="1">
      <c r="A302" s="224"/>
      <c r="B302" s="515" t="s">
        <v>2302</v>
      </c>
      <c r="C302" s="515"/>
      <c r="D302" s="515"/>
      <c r="E302" s="515"/>
      <c r="F302" s="515"/>
      <c r="G302" s="515"/>
      <c r="H302" s="515"/>
      <c r="I302" s="515"/>
      <c r="J302" s="515"/>
      <c r="K302" s="515"/>
      <c r="L302" s="515"/>
      <c r="M302" s="515"/>
      <c r="N302" s="515"/>
      <c r="O302" s="515"/>
      <c r="P302" s="515"/>
      <c r="Q302" s="515"/>
      <c r="R302" s="515"/>
      <c r="S302" s="515"/>
      <c r="T302" s="515"/>
      <c r="U302" s="515"/>
      <c r="V302" s="515"/>
      <c r="W302" s="515"/>
      <c r="X302" s="515"/>
      <c r="Y302" s="515"/>
      <c r="Z302" s="515"/>
      <c r="AA302" s="515"/>
      <c r="AB302" s="515"/>
      <c r="AC302" s="515"/>
      <c r="AD302" s="515"/>
      <c r="AE302" s="515"/>
      <c r="AF302" s="515"/>
      <c r="AG302" s="515"/>
      <c r="AH302" s="515" t="s">
        <v>2158</v>
      </c>
      <c r="AI302" s="515"/>
      <c r="AJ302" s="515"/>
      <c r="AK302" s="515"/>
      <c r="AL302" s="224"/>
      <c r="AM302" s="278"/>
    </row>
    <row r="303" spans="1:39" ht="15" customHeight="1">
      <c r="A303" s="224"/>
      <c r="B303" s="516" t="s">
        <v>2303</v>
      </c>
      <c r="C303" s="516"/>
      <c r="D303" s="516"/>
      <c r="E303" s="516"/>
      <c r="F303" s="516"/>
      <c r="G303" s="516"/>
      <c r="H303" s="516"/>
      <c r="I303" s="516"/>
      <c r="J303" s="516"/>
      <c r="K303" s="516"/>
      <c r="L303" s="516"/>
      <c r="M303" s="516"/>
      <c r="N303" s="516"/>
      <c r="O303" s="516"/>
      <c r="P303" s="516"/>
      <c r="Q303" s="516"/>
      <c r="R303" s="516"/>
      <c r="S303" s="516"/>
      <c r="T303" s="516"/>
      <c r="U303" s="516"/>
      <c r="V303" s="516"/>
      <c r="W303" s="516"/>
      <c r="X303" s="516"/>
      <c r="Y303" s="516"/>
      <c r="Z303" s="516"/>
      <c r="AA303" s="516"/>
      <c r="AB303" s="516"/>
      <c r="AC303" s="516"/>
      <c r="AD303" s="516"/>
      <c r="AE303" s="516"/>
      <c r="AF303" s="516"/>
      <c r="AG303" s="516"/>
      <c r="AH303" s="393" t="s">
        <v>2269</v>
      </c>
      <c r="AI303" s="394"/>
      <c r="AJ303" s="394"/>
      <c r="AK303" s="395"/>
      <c r="AL303" s="224"/>
      <c r="AM303" s="278"/>
    </row>
    <row r="304" spans="1:39" ht="15" customHeight="1">
      <c r="A304" s="224"/>
      <c r="B304" s="516" t="s">
        <v>2304</v>
      </c>
      <c r="C304" s="516"/>
      <c r="D304" s="516"/>
      <c r="E304" s="516"/>
      <c r="F304" s="516"/>
      <c r="G304" s="516"/>
      <c r="H304" s="516"/>
      <c r="I304" s="516"/>
      <c r="J304" s="516"/>
      <c r="K304" s="516"/>
      <c r="L304" s="516"/>
      <c r="M304" s="516"/>
      <c r="N304" s="516"/>
      <c r="O304" s="516"/>
      <c r="P304" s="516"/>
      <c r="Q304" s="516"/>
      <c r="R304" s="516"/>
      <c r="S304" s="516"/>
      <c r="T304" s="516"/>
      <c r="U304" s="516"/>
      <c r="V304" s="516"/>
      <c r="W304" s="516"/>
      <c r="X304" s="516"/>
      <c r="Y304" s="516"/>
      <c r="Z304" s="516"/>
      <c r="AA304" s="516"/>
      <c r="AB304" s="516"/>
      <c r="AC304" s="516"/>
      <c r="AD304" s="516"/>
      <c r="AE304" s="516"/>
      <c r="AF304" s="516"/>
      <c r="AG304" s="516"/>
      <c r="AH304" s="393" t="s">
        <v>2307</v>
      </c>
      <c r="AI304" s="394"/>
      <c r="AJ304" s="394"/>
      <c r="AK304" s="395"/>
      <c r="AL304" s="224"/>
      <c r="AM304" s="278"/>
    </row>
    <row r="305" spans="1:44" ht="15" customHeight="1">
      <c r="A305" s="224"/>
      <c r="B305" s="516" t="s">
        <v>2305</v>
      </c>
      <c r="C305" s="516"/>
      <c r="D305" s="516"/>
      <c r="E305" s="516"/>
      <c r="F305" s="516"/>
      <c r="G305" s="516"/>
      <c r="H305" s="516"/>
      <c r="I305" s="516"/>
      <c r="J305" s="516"/>
      <c r="K305" s="516"/>
      <c r="L305" s="516"/>
      <c r="M305" s="516"/>
      <c r="N305" s="516"/>
      <c r="O305" s="516"/>
      <c r="P305" s="516"/>
      <c r="Q305" s="516"/>
      <c r="R305" s="516"/>
      <c r="S305" s="516"/>
      <c r="T305" s="516"/>
      <c r="U305" s="516"/>
      <c r="V305" s="516"/>
      <c r="W305" s="516"/>
      <c r="X305" s="516"/>
      <c r="Y305" s="516"/>
      <c r="Z305" s="516"/>
      <c r="AA305" s="516"/>
      <c r="AB305" s="516"/>
      <c r="AC305" s="516"/>
      <c r="AD305" s="516"/>
      <c r="AE305" s="516"/>
      <c r="AF305" s="516"/>
      <c r="AG305" s="516"/>
      <c r="AH305" s="393" t="s">
        <v>2308</v>
      </c>
      <c r="AI305" s="394"/>
      <c r="AJ305" s="394"/>
      <c r="AK305" s="395"/>
      <c r="AL305" s="224"/>
      <c r="AM305" s="278"/>
    </row>
    <row r="306" spans="1:44" ht="15" customHeight="1">
      <c r="A306" s="224"/>
      <c r="B306" s="516" t="s">
        <v>2306</v>
      </c>
      <c r="C306" s="516"/>
      <c r="D306" s="516"/>
      <c r="E306" s="516"/>
      <c r="F306" s="516"/>
      <c r="G306" s="516"/>
      <c r="H306" s="516"/>
      <c r="I306" s="516"/>
      <c r="J306" s="516"/>
      <c r="K306" s="516"/>
      <c r="L306" s="516"/>
      <c r="M306" s="516"/>
      <c r="N306" s="516"/>
      <c r="O306" s="516"/>
      <c r="P306" s="516"/>
      <c r="Q306" s="516"/>
      <c r="R306" s="516"/>
      <c r="S306" s="516"/>
      <c r="T306" s="516"/>
      <c r="U306" s="516"/>
      <c r="V306" s="516"/>
      <c r="W306" s="516"/>
      <c r="X306" s="516"/>
      <c r="Y306" s="516"/>
      <c r="Z306" s="516"/>
      <c r="AA306" s="516"/>
      <c r="AB306" s="516"/>
      <c r="AC306" s="516"/>
      <c r="AD306" s="516"/>
      <c r="AE306" s="516"/>
      <c r="AF306" s="516"/>
      <c r="AG306" s="516"/>
      <c r="AH306" s="393" t="s">
        <v>2309</v>
      </c>
      <c r="AI306" s="394"/>
      <c r="AJ306" s="394"/>
      <c r="AK306" s="395"/>
      <c r="AL306" s="224"/>
      <c r="AM306" s="278"/>
    </row>
    <row r="307" spans="1:44" ht="15" customHeight="1">
      <c r="A307" s="224"/>
      <c r="B307" s="516" t="s">
        <v>2321</v>
      </c>
      <c r="C307" s="516"/>
      <c r="D307" s="516"/>
      <c r="E307" s="516"/>
      <c r="F307" s="516"/>
      <c r="G307" s="516"/>
      <c r="H307" s="516"/>
      <c r="I307" s="516"/>
      <c r="J307" s="516"/>
      <c r="K307" s="516"/>
      <c r="L307" s="516"/>
      <c r="M307" s="516"/>
      <c r="N307" s="516"/>
      <c r="O307" s="516"/>
      <c r="P307" s="516"/>
      <c r="Q307" s="516"/>
      <c r="R307" s="516"/>
      <c r="S307" s="516"/>
      <c r="T307" s="516"/>
      <c r="U307" s="516"/>
      <c r="V307" s="516"/>
      <c r="W307" s="516"/>
      <c r="X307" s="516"/>
      <c r="Y307" s="516"/>
      <c r="Z307" s="516"/>
      <c r="AA307" s="516"/>
      <c r="AB307" s="516"/>
      <c r="AC307" s="516"/>
      <c r="AD307" s="516"/>
      <c r="AE307" s="516"/>
      <c r="AF307" s="516"/>
      <c r="AG307" s="516"/>
      <c r="AH307" s="393" t="s">
        <v>2310</v>
      </c>
      <c r="AI307" s="394"/>
      <c r="AJ307" s="394"/>
      <c r="AK307" s="395"/>
      <c r="AL307" s="224"/>
      <c r="AM307" s="278"/>
    </row>
    <row r="308" spans="1:44" ht="15" customHeight="1">
      <c r="A308" s="224"/>
      <c r="B308" s="516" t="s">
        <v>2157</v>
      </c>
      <c r="C308" s="516"/>
      <c r="D308" s="516"/>
      <c r="E308" s="516"/>
      <c r="F308" s="516"/>
      <c r="G308" s="516"/>
      <c r="H308" s="516"/>
      <c r="I308" s="516"/>
      <c r="J308" s="516"/>
      <c r="K308" s="516"/>
      <c r="L308" s="516"/>
      <c r="M308" s="516"/>
      <c r="N308" s="516"/>
      <c r="O308" s="516"/>
      <c r="P308" s="516"/>
      <c r="Q308" s="516"/>
      <c r="R308" s="516"/>
      <c r="S308" s="516"/>
      <c r="T308" s="516"/>
      <c r="U308" s="516"/>
      <c r="V308" s="516"/>
      <c r="W308" s="516"/>
      <c r="X308" s="516"/>
      <c r="Y308" s="516"/>
      <c r="Z308" s="516"/>
      <c r="AA308" s="516"/>
      <c r="AB308" s="516"/>
      <c r="AC308" s="516"/>
      <c r="AD308" s="516"/>
      <c r="AE308" s="516"/>
      <c r="AF308" s="516"/>
      <c r="AG308" s="516"/>
      <c r="AH308" s="393" t="s">
        <v>2311</v>
      </c>
      <c r="AI308" s="394"/>
      <c r="AJ308" s="394"/>
      <c r="AK308" s="395"/>
      <c r="AL308" s="224"/>
      <c r="AM308" s="278"/>
    </row>
    <row r="309" spans="1:44" ht="4.05" customHeight="1">
      <c r="A309" s="224"/>
      <c r="B309" s="224"/>
      <c r="C309" s="224"/>
      <c r="D309" s="224"/>
      <c r="E309" s="224"/>
      <c r="F309" s="224"/>
      <c r="G309" s="224"/>
      <c r="H309" s="224"/>
      <c r="I309" s="224"/>
      <c r="J309" s="224"/>
      <c r="K309" s="224"/>
      <c r="L309" s="224"/>
      <c r="M309" s="224"/>
      <c r="N309" s="224"/>
      <c r="O309" s="224"/>
      <c r="P309" s="224"/>
      <c r="Q309" s="224"/>
      <c r="R309" s="224"/>
      <c r="S309" s="224"/>
      <c r="T309" s="224"/>
      <c r="U309" s="224"/>
      <c r="V309" s="224"/>
      <c r="W309" s="224"/>
      <c r="X309" s="224"/>
      <c r="Y309" s="224"/>
      <c r="Z309" s="224"/>
      <c r="AA309" s="224"/>
      <c r="AB309" s="224"/>
      <c r="AC309" s="224"/>
      <c r="AD309" s="224"/>
      <c r="AE309" s="224"/>
      <c r="AF309" s="224"/>
      <c r="AG309" s="224"/>
      <c r="AH309" s="224"/>
      <c r="AI309" s="224"/>
      <c r="AJ309" s="224"/>
      <c r="AK309" s="224"/>
      <c r="AL309" s="224"/>
      <c r="AM309" s="211"/>
      <c r="AN309" s="211"/>
      <c r="AO309" s="211"/>
      <c r="AP309" s="211"/>
      <c r="AQ309" s="211"/>
      <c r="AR309" s="211"/>
    </row>
    <row r="310" spans="1:44" ht="15" customHeight="1">
      <c r="A310" s="514" t="s">
        <v>2458</v>
      </c>
      <c r="B310" s="514"/>
      <c r="C310" s="514"/>
      <c r="D310" s="514"/>
      <c r="E310" s="514"/>
      <c r="F310" s="514"/>
      <c r="G310" s="514"/>
      <c r="H310" s="514"/>
      <c r="I310" s="514"/>
      <c r="J310" s="514"/>
      <c r="K310" s="514"/>
      <c r="L310" s="514"/>
      <c r="M310" s="514"/>
      <c r="N310" s="514"/>
      <c r="O310" s="514"/>
      <c r="P310" s="514"/>
      <c r="Q310" s="514"/>
      <c r="R310" s="514"/>
      <c r="S310" s="514"/>
      <c r="T310" s="514"/>
      <c r="U310" s="514"/>
      <c r="V310" s="514"/>
      <c r="W310" s="514"/>
      <c r="X310" s="514"/>
      <c r="Y310" s="514"/>
      <c r="Z310" s="514"/>
      <c r="AA310" s="514"/>
      <c r="AB310" s="514"/>
      <c r="AC310" s="514"/>
      <c r="AD310" s="514"/>
      <c r="AE310" s="514"/>
      <c r="AF310" s="514"/>
      <c r="AG310" s="514"/>
      <c r="AH310" s="514"/>
      <c r="AI310" s="514"/>
      <c r="AJ310" s="514"/>
      <c r="AK310" s="514"/>
      <c r="AL310" s="514"/>
      <c r="AM310" s="211"/>
      <c r="AN310" s="211"/>
      <c r="AO310" s="211"/>
      <c r="AP310" s="211"/>
      <c r="AQ310" s="211"/>
      <c r="AR310" s="211"/>
    </row>
    <row r="311" spans="1:44" ht="15" customHeight="1">
      <c r="A311" s="514"/>
      <c r="B311" s="514"/>
      <c r="C311" s="514"/>
      <c r="D311" s="514"/>
      <c r="E311" s="514"/>
      <c r="F311" s="514"/>
      <c r="G311" s="514"/>
      <c r="H311" s="514"/>
      <c r="I311" s="514"/>
      <c r="J311" s="514"/>
      <c r="K311" s="514"/>
      <c r="L311" s="514"/>
      <c r="M311" s="514"/>
      <c r="N311" s="514"/>
      <c r="O311" s="514"/>
      <c r="P311" s="514"/>
      <c r="Q311" s="514"/>
      <c r="R311" s="514"/>
      <c r="S311" s="514"/>
      <c r="T311" s="514"/>
      <c r="U311" s="514"/>
      <c r="V311" s="514"/>
      <c r="W311" s="514"/>
      <c r="X311" s="514"/>
      <c r="Y311" s="514"/>
      <c r="Z311" s="514"/>
      <c r="AA311" s="514"/>
      <c r="AB311" s="514"/>
      <c r="AC311" s="514"/>
      <c r="AD311" s="514"/>
      <c r="AE311" s="514"/>
      <c r="AF311" s="514"/>
      <c r="AG311" s="514"/>
      <c r="AH311" s="514"/>
      <c r="AI311" s="514"/>
      <c r="AJ311" s="514"/>
      <c r="AK311" s="514"/>
      <c r="AL311" s="514"/>
      <c r="AM311" s="211"/>
      <c r="AN311" s="211"/>
      <c r="AO311" s="211"/>
      <c r="AP311" s="211"/>
      <c r="AQ311" s="211"/>
      <c r="AR311" s="211"/>
    </row>
    <row r="312" spans="1:44" ht="15" customHeight="1">
      <c r="A312" s="514"/>
      <c r="B312" s="514"/>
      <c r="C312" s="514"/>
      <c r="D312" s="514"/>
      <c r="E312" s="514"/>
      <c r="F312" s="514"/>
      <c r="G312" s="514"/>
      <c r="H312" s="514"/>
      <c r="I312" s="514"/>
      <c r="J312" s="514"/>
      <c r="K312" s="514"/>
      <c r="L312" s="514"/>
      <c r="M312" s="514"/>
      <c r="N312" s="514"/>
      <c r="O312" s="514"/>
      <c r="P312" s="514"/>
      <c r="Q312" s="514"/>
      <c r="R312" s="514"/>
      <c r="S312" s="514"/>
      <c r="T312" s="514"/>
      <c r="U312" s="514"/>
      <c r="V312" s="514"/>
      <c r="W312" s="514"/>
      <c r="X312" s="514"/>
      <c r="Y312" s="514"/>
      <c r="Z312" s="514"/>
      <c r="AA312" s="514"/>
      <c r="AB312" s="514"/>
      <c r="AC312" s="514"/>
      <c r="AD312" s="514"/>
      <c r="AE312" s="514"/>
      <c r="AF312" s="514"/>
      <c r="AG312" s="514"/>
      <c r="AH312" s="514"/>
      <c r="AI312" s="514"/>
      <c r="AJ312" s="514"/>
      <c r="AK312" s="514"/>
      <c r="AL312" s="514"/>
      <c r="AM312" s="211"/>
      <c r="AN312" s="211"/>
      <c r="AO312" s="211"/>
      <c r="AP312" s="211"/>
      <c r="AQ312" s="211"/>
      <c r="AR312" s="211"/>
    </row>
    <row r="313" spans="1:44" ht="15" customHeight="1">
      <c r="A313" s="514"/>
      <c r="B313" s="514"/>
      <c r="C313" s="514"/>
      <c r="D313" s="514"/>
      <c r="E313" s="514"/>
      <c r="F313" s="514"/>
      <c r="G313" s="514"/>
      <c r="H313" s="514"/>
      <c r="I313" s="514"/>
      <c r="J313" s="514"/>
      <c r="K313" s="514"/>
      <c r="L313" s="514"/>
      <c r="M313" s="514"/>
      <c r="N313" s="514"/>
      <c r="O313" s="514"/>
      <c r="P313" s="514"/>
      <c r="Q313" s="514"/>
      <c r="R313" s="514"/>
      <c r="S313" s="514"/>
      <c r="T313" s="514"/>
      <c r="U313" s="514"/>
      <c r="V313" s="514"/>
      <c r="W313" s="514"/>
      <c r="X313" s="514"/>
      <c r="Y313" s="514"/>
      <c r="Z313" s="514"/>
      <c r="AA313" s="514"/>
      <c r="AB313" s="514"/>
      <c r="AC313" s="514"/>
      <c r="AD313" s="514"/>
      <c r="AE313" s="514"/>
      <c r="AF313" s="514"/>
      <c r="AG313" s="514"/>
      <c r="AH313" s="514"/>
      <c r="AI313" s="514"/>
      <c r="AJ313" s="514"/>
      <c r="AK313" s="514"/>
      <c r="AL313" s="514"/>
      <c r="AM313" s="211"/>
      <c r="AN313" s="211"/>
      <c r="AO313" s="211"/>
      <c r="AP313" s="211"/>
      <c r="AQ313" s="211"/>
      <c r="AR313" s="211"/>
    </row>
    <row r="314" spans="1:44" ht="7.5" customHeight="1">
      <c r="A314" s="514"/>
      <c r="B314" s="514"/>
      <c r="C314" s="514"/>
      <c r="D314" s="514"/>
      <c r="E314" s="514"/>
      <c r="F314" s="514"/>
      <c r="G314" s="514"/>
      <c r="H314" s="514"/>
      <c r="I314" s="514"/>
      <c r="J314" s="514"/>
      <c r="K314" s="514"/>
      <c r="L314" s="514"/>
      <c r="M314" s="514"/>
      <c r="N314" s="514"/>
      <c r="O314" s="514"/>
      <c r="P314" s="514"/>
      <c r="Q314" s="514"/>
      <c r="R314" s="514"/>
      <c r="S314" s="514"/>
      <c r="T314" s="514"/>
      <c r="U314" s="514"/>
      <c r="V314" s="514"/>
      <c r="W314" s="514"/>
      <c r="X314" s="514"/>
      <c r="Y314" s="514"/>
      <c r="Z314" s="514"/>
      <c r="AA314" s="514"/>
      <c r="AB314" s="514"/>
      <c r="AC314" s="514"/>
      <c r="AD314" s="514"/>
      <c r="AE314" s="514"/>
      <c r="AF314" s="514"/>
      <c r="AG314" s="514"/>
      <c r="AH314" s="514"/>
      <c r="AI314" s="514"/>
      <c r="AJ314" s="514"/>
      <c r="AK314" s="514"/>
      <c r="AL314" s="514"/>
      <c r="AM314" s="211"/>
      <c r="AN314" s="211"/>
      <c r="AO314" s="211"/>
      <c r="AP314" s="211"/>
      <c r="AQ314" s="211"/>
      <c r="AR314" s="211"/>
    </row>
    <row r="315" spans="1:44" ht="15" customHeight="1">
      <c r="A315" s="369" t="s">
        <v>2459</v>
      </c>
      <c r="B315" s="369"/>
      <c r="C315" s="369"/>
      <c r="D315" s="369"/>
      <c r="E315" s="369"/>
      <c r="F315" s="369"/>
      <c r="G315" s="369"/>
      <c r="H315" s="369"/>
      <c r="I315" s="369"/>
      <c r="J315" s="369"/>
      <c r="K315" s="369"/>
      <c r="L315" s="369"/>
      <c r="M315" s="369"/>
      <c r="N315" s="369"/>
      <c r="O315" s="369"/>
      <c r="P315" s="369"/>
      <c r="Q315" s="369"/>
      <c r="R315" s="369"/>
      <c r="S315" s="369"/>
      <c r="T315" s="369"/>
      <c r="U315" s="369"/>
      <c r="V315" s="369"/>
      <c r="W315" s="369"/>
      <c r="X315" s="369"/>
      <c r="Y315" s="369"/>
      <c r="Z315" s="369"/>
      <c r="AA315" s="369"/>
      <c r="AB315" s="369"/>
      <c r="AC315" s="369"/>
      <c r="AD315" s="369"/>
      <c r="AE315" s="369"/>
      <c r="AF315" s="369"/>
      <c r="AG315" s="369"/>
      <c r="AH315" s="369"/>
      <c r="AI315" s="369"/>
      <c r="AJ315" s="369"/>
      <c r="AK315" s="369"/>
      <c r="AL315" s="369"/>
      <c r="AM315" s="278"/>
    </row>
    <row r="316" spans="1:44" ht="15" customHeight="1">
      <c r="A316" s="369"/>
      <c r="B316" s="369"/>
      <c r="C316" s="369"/>
      <c r="D316" s="369"/>
      <c r="E316" s="369"/>
      <c r="F316" s="369"/>
      <c r="G316" s="369"/>
      <c r="H316" s="369"/>
      <c r="I316" s="369"/>
      <c r="J316" s="369"/>
      <c r="K316" s="369"/>
      <c r="L316" s="369"/>
      <c r="M316" s="369"/>
      <c r="N316" s="369"/>
      <c r="O316" s="369"/>
      <c r="P316" s="369"/>
      <c r="Q316" s="369"/>
      <c r="R316" s="369"/>
      <c r="S316" s="369"/>
      <c r="T316" s="369"/>
      <c r="U316" s="369"/>
      <c r="V316" s="369"/>
      <c r="W316" s="369"/>
      <c r="X316" s="369"/>
      <c r="Y316" s="369"/>
      <c r="Z316" s="369"/>
      <c r="AA316" s="369"/>
      <c r="AB316" s="369"/>
      <c r="AC316" s="369"/>
      <c r="AD316" s="369"/>
      <c r="AE316" s="369"/>
      <c r="AF316" s="369"/>
      <c r="AG316" s="369"/>
      <c r="AH316" s="369"/>
      <c r="AI316" s="369"/>
      <c r="AJ316" s="369"/>
      <c r="AK316" s="369"/>
      <c r="AL316" s="369"/>
      <c r="AM316" s="278"/>
    </row>
    <row r="317" spans="1:44" ht="15" customHeight="1">
      <c r="A317" s="369"/>
      <c r="B317" s="369"/>
      <c r="C317" s="369"/>
      <c r="D317" s="369"/>
      <c r="E317" s="369"/>
      <c r="F317" s="369"/>
      <c r="G317" s="369"/>
      <c r="H317" s="369"/>
      <c r="I317" s="369"/>
      <c r="J317" s="369"/>
      <c r="K317" s="369"/>
      <c r="L317" s="369"/>
      <c r="M317" s="369"/>
      <c r="N317" s="369"/>
      <c r="O317" s="369"/>
      <c r="P317" s="369"/>
      <c r="Q317" s="369"/>
      <c r="R317" s="369"/>
      <c r="S317" s="369"/>
      <c r="T317" s="369"/>
      <c r="U317" s="369"/>
      <c r="V317" s="369"/>
      <c r="W317" s="369"/>
      <c r="X317" s="369"/>
      <c r="Y317" s="369"/>
      <c r="Z317" s="369"/>
      <c r="AA317" s="369"/>
      <c r="AB317" s="369"/>
      <c r="AC317" s="369"/>
      <c r="AD317" s="369"/>
      <c r="AE317" s="369"/>
      <c r="AF317" s="369"/>
      <c r="AG317" s="369"/>
      <c r="AH317" s="369"/>
      <c r="AI317" s="369"/>
      <c r="AJ317" s="369"/>
      <c r="AK317" s="369"/>
      <c r="AL317" s="369"/>
      <c r="AM317" s="278"/>
    </row>
    <row r="318" spans="1:44" ht="15" customHeight="1">
      <c r="A318" s="369"/>
      <c r="B318" s="369"/>
      <c r="C318" s="369"/>
      <c r="D318" s="369"/>
      <c r="E318" s="369"/>
      <c r="F318" s="369"/>
      <c r="G318" s="369"/>
      <c r="H318" s="369"/>
      <c r="I318" s="369"/>
      <c r="J318" s="369"/>
      <c r="K318" s="369"/>
      <c r="L318" s="369"/>
      <c r="M318" s="369"/>
      <c r="N318" s="369"/>
      <c r="O318" s="369"/>
      <c r="P318" s="369"/>
      <c r="Q318" s="369"/>
      <c r="R318" s="369"/>
      <c r="S318" s="369"/>
      <c r="T318" s="369"/>
      <c r="U318" s="369"/>
      <c r="V318" s="369"/>
      <c r="W318" s="369"/>
      <c r="X318" s="369"/>
      <c r="Y318" s="369"/>
      <c r="Z318" s="369"/>
      <c r="AA318" s="369"/>
      <c r="AB318" s="369"/>
      <c r="AC318" s="369"/>
      <c r="AD318" s="369"/>
      <c r="AE318" s="369"/>
      <c r="AF318" s="369"/>
      <c r="AG318" s="369"/>
      <c r="AH318" s="369"/>
      <c r="AI318" s="369"/>
      <c r="AJ318" s="369"/>
      <c r="AK318" s="369"/>
      <c r="AL318" s="369"/>
      <c r="AM318" s="278"/>
    </row>
    <row r="319" spans="1:44" ht="15" customHeight="1">
      <c r="A319" s="369"/>
      <c r="B319" s="369"/>
      <c r="C319" s="369"/>
      <c r="D319" s="369"/>
      <c r="E319" s="369"/>
      <c r="F319" s="369"/>
      <c r="G319" s="369"/>
      <c r="H319" s="369"/>
      <c r="I319" s="369"/>
      <c r="J319" s="369"/>
      <c r="K319" s="369"/>
      <c r="L319" s="369"/>
      <c r="M319" s="369"/>
      <c r="N319" s="369"/>
      <c r="O319" s="369"/>
      <c r="P319" s="369"/>
      <c r="Q319" s="369"/>
      <c r="R319" s="369"/>
      <c r="S319" s="369"/>
      <c r="T319" s="369"/>
      <c r="U319" s="369"/>
      <c r="V319" s="369"/>
      <c r="W319" s="369"/>
      <c r="X319" s="369"/>
      <c r="Y319" s="369"/>
      <c r="Z319" s="369"/>
      <c r="AA319" s="369"/>
      <c r="AB319" s="369"/>
      <c r="AC319" s="369"/>
      <c r="AD319" s="369"/>
      <c r="AE319" s="369"/>
      <c r="AF319" s="369"/>
      <c r="AG319" s="369"/>
      <c r="AH319" s="369"/>
      <c r="AI319" s="369"/>
      <c r="AJ319" s="369"/>
      <c r="AK319" s="369"/>
      <c r="AL319" s="369"/>
      <c r="AM319" s="278"/>
    </row>
    <row r="320" spans="1:44" ht="15" customHeight="1">
      <c r="A320" s="369"/>
      <c r="B320" s="369"/>
      <c r="C320" s="369"/>
      <c r="D320" s="369"/>
      <c r="E320" s="369"/>
      <c r="F320" s="369"/>
      <c r="G320" s="369"/>
      <c r="H320" s="369"/>
      <c r="I320" s="369"/>
      <c r="J320" s="369"/>
      <c r="K320" s="369"/>
      <c r="L320" s="369"/>
      <c r="M320" s="369"/>
      <c r="N320" s="369"/>
      <c r="O320" s="369"/>
      <c r="P320" s="369"/>
      <c r="Q320" s="369"/>
      <c r="R320" s="369"/>
      <c r="S320" s="369"/>
      <c r="T320" s="369"/>
      <c r="U320" s="369"/>
      <c r="V320" s="369"/>
      <c r="W320" s="369"/>
      <c r="X320" s="369"/>
      <c r="Y320" s="369"/>
      <c r="Z320" s="369"/>
      <c r="AA320" s="369"/>
      <c r="AB320" s="369"/>
      <c r="AC320" s="369"/>
      <c r="AD320" s="369"/>
      <c r="AE320" s="369"/>
      <c r="AF320" s="369"/>
      <c r="AG320" s="369"/>
      <c r="AH320" s="369"/>
      <c r="AI320" s="369"/>
      <c r="AJ320" s="369"/>
      <c r="AK320" s="369"/>
      <c r="AL320" s="369"/>
      <c r="AM320" s="278"/>
    </row>
    <row r="321" spans="1:39" ht="15" customHeight="1">
      <c r="A321" s="369"/>
      <c r="B321" s="369"/>
      <c r="C321" s="369"/>
      <c r="D321" s="369"/>
      <c r="E321" s="369"/>
      <c r="F321" s="369"/>
      <c r="G321" s="369"/>
      <c r="H321" s="369"/>
      <c r="I321" s="369"/>
      <c r="J321" s="369"/>
      <c r="K321" s="369"/>
      <c r="L321" s="369"/>
      <c r="M321" s="369"/>
      <c r="N321" s="369"/>
      <c r="O321" s="369"/>
      <c r="P321" s="369"/>
      <c r="Q321" s="369"/>
      <c r="R321" s="369"/>
      <c r="S321" s="369"/>
      <c r="T321" s="369"/>
      <c r="U321" s="369"/>
      <c r="V321" s="369"/>
      <c r="W321" s="369"/>
      <c r="X321" s="369"/>
      <c r="Y321" s="369"/>
      <c r="Z321" s="369"/>
      <c r="AA321" s="369"/>
      <c r="AB321" s="369"/>
      <c r="AC321" s="369"/>
      <c r="AD321" s="369"/>
      <c r="AE321" s="369"/>
      <c r="AF321" s="369"/>
      <c r="AG321" s="369"/>
      <c r="AH321" s="369"/>
      <c r="AI321" s="369"/>
      <c r="AJ321" s="369"/>
      <c r="AK321" s="369"/>
      <c r="AL321" s="369"/>
      <c r="AM321" s="278"/>
    </row>
    <row r="322" spans="1:39" ht="15" customHeight="1">
      <c r="A322" s="369"/>
      <c r="B322" s="369"/>
      <c r="C322" s="369"/>
      <c r="D322" s="369"/>
      <c r="E322" s="369"/>
      <c r="F322" s="369"/>
      <c r="G322" s="369"/>
      <c r="H322" s="369"/>
      <c r="I322" s="369"/>
      <c r="J322" s="369"/>
      <c r="K322" s="369"/>
      <c r="L322" s="369"/>
      <c r="M322" s="369"/>
      <c r="N322" s="369"/>
      <c r="O322" s="369"/>
      <c r="P322" s="369"/>
      <c r="Q322" s="369"/>
      <c r="R322" s="369"/>
      <c r="S322" s="369"/>
      <c r="T322" s="369"/>
      <c r="U322" s="369"/>
      <c r="V322" s="369"/>
      <c r="W322" s="369"/>
      <c r="X322" s="369"/>
      <c r="Y322" s="369"/>
      <c r="Z322" s="369"/>
      <c r="AA322" s="369"/>
      <c r="AB322" s="369"/>
      <c r="AC322" s="369"/>
      <c r="AD322" s="369"/>
      <c r="AE322" s="369"/>
      <c r="AF322" s="369"/>
      <c r="AG322" s="369"/>
      <c r="AH322" s="369"/>
      <c r="AI322" s="369"/>
      <c r="AJ322" s="369"/>
      <c r="AK322" s="369"/>
      <c r="AL322" s="369"/>
      <c r="AM322" s="278"/>
    </row>
    <row r="323" spans="1:39" ht="15" customHeight="1">
      <c r="A323" s="369"/>
      <c r="B323" s="369"/>
      <c r="C323" s="369"/>
      <c r="D323" s="369"/>
      <c r="E323" s="369"/>
      <c r="F323" s="369"/>
      <c r="G323" s="369"/>
      <c r="H323" s="369"/>
      <c r="I323" s="369"/>
      <c r="J323" s="369"/>
      <c r="K323" s="369"/>
      <c r="L323" s="369"/>
      <c r="M323" s="369"/>
      <c r="N323" s="369"/>
      <c r="O323" s="369"/>
      <c r="P323" s="369"/>
      <c r="Q323" s="369"/>
      <c r="R323" s="369"/>
      <c r="S323" s="369"/>
      <c r="T323" s="369"/>
      <c r="U323" s="369"/>
      <c r="V323" s="369"/>
      <c r="W323" s="369"/>
      <c r="X323" s="369"/>
      <c r="Y323" s="369"/>
      <c r="Z323" s="369"/>
      <c r="AA323" s="369"/>
      <c r="AB323" s="369"/>
      <c r="AC323" s="369"/>
      <c r="AD323" s="369"/>
      <c r="AE323" s="369"/>
      <c r="AF323" s="369"/>
      <c r="AG323" s="369"/>
      <c r="AH323" s="369"/>
      <c r="AI323" s="369"/>
      <c r="AJ323" s="369"/>
      <c r="AK323" s="369"/>
      <c r="AL323" s="369"/>
      <c r="AM323" s="278"/>
    </row>
    <row r="324" spans="1:39" ht="15" customHeight="1">
      <c r="A324" s="369"/>
      <c r="B324" s="369"/>
      <c r="C324" s="369"/>
      <c r="D324" s="369"/>
      <c r="E324" s="369"/>
      <c r="F324" s="369"/>
      <c r="G324" s="369"/>
      <c r="H324" s="369"/>
      <c r="I324" s="369"/>
      <c r="J324" s="369"/>
      <c r="K324" s="369"/>
      <c r="L324" s="369"/>
      <c r="M324" s="369"/>
      <c r="N324" s="369"/>
      <c r="O324" s="369"/>
      <c r="P324" s="369"/>
      <c r="Q324" s="369"/>
      <c r="R324" s="369"/>
      <c r="S324" s="369"/>
      <c r="T324" s="369"/>
      <c r="U324" s="369"/>
      <c r="V324" s="369"/>
      <c r="W324" s="369"/>
      <c r="X324" s="369"/>
      <c r="Y324" s="369"/>
      <c r="Z324" s="369"/>
      <c r="AA324" s="369"/>
      <c r="AB324" s="369"/>
      <c r="AC324" s="369"/>
      <c r="AD324" s="369"/>
      <c r="AE324" s="369"/>
      <c r="AF324" s="369"/>
      <c r="AG324" s="369"/>
      <c r="AH324" s="369"/>
      <c r="AI324" s="369"/>
      <c r="AJ324" s="369"/>
      <c r="AK324" s="369"/>
      <c r="AL324" s="369"/>
      <c r="AM324" s="278"/>
    </row>
    <row r="325" spans="1:39" ht="15" customHeight="1">
      <c r="A325" s="369"/>
      <c r="B325" s="369"/>
      <c r="C325" s="369"/>
      <c r="D325" s="369"/>
      <c r="E325" s="369"/>
      <c r="F325" s="369"/>
      <c r="G325" s="369"/>
      <c r="H325" s="369"/>
      <c r="I325" s="369"/>
      <c r="J325" s="369"/>
      <c r="K325" s="369"/>
      <c r="L325" s="369"/>
      <c r="M325" s="369"/>
      <c r="N325" s="369"/>
      <c r="O325" s="369"/>
      <c r="P325" s="369"/>
      <c r="Q325" s="369"/>
      <c r="R325" s="369"/>
      <c r="S325" s="369"/>
      <c r="T325" s="369"/>
      <c r="U325" s="369"/>
      <c r="V325" s="369"/>
      <c r="W325" s="369"/>
      <c r="X325" s="369"/>
      <c r="Y325" s="369"/>
      <c r="Z325" s="369"/>
      <c r="AA325" s="369"/>
      <c r="AB325" s="369"/>
      <c r="AC325" s="369"/>
      <c r="AD325" s="369"/>
      <c r="AE325" s="369"/>
      <c r="AF325" s="369"/>
      <c r="AG325" s="369"/>
      <c r="AH325" s="369"/>
      <c r="AI325" s="369"/>
      <c r="AJ325" s="369"/>
      <c r="AK325" s="369"/>
      <c r="AL325" s="369"/>
      <c r="AM325" s="278"/>
    </row>
    <row r="326" spans="1:39" ht="15" customHeight="1">
      <c r="A326" s="369"/>
      <c r="B326" s="369"/>
      <c r="C326" s="369"/>
      <c r="D326" s="369"/>
      <c r="E326" s="369"/>
      <c r="F326" s="369"/>
      <c r="G326" s="369"/>
      <c r="H326" s="369"/>
      <c r="I326" s="369"/>
      <c r="J326" s="369"/>
      <c r="K326" s="369"/>
      <c r="L326" s="369"/>
      <c r="M326" s="369"/>
      <c r="N326" s="369"/>
      <c r="O326" s="369"/>
      <c r="P326" s="369"/>
      <c r="Q326" s="369"/>
      <c r="R326" s="369"/>
      <c r="S326" s="369"/>
      <c r="T326" s="369"/>
      <c r="U326" s="369"/>
      <c r="V326" s="369"/>
      <c r="W326" s="369"/>
      <c r="X326" s="369"/>
      <c r="Y326" s="369"/>
      <c r="Z326" s="369"/>
      <c r="AA326" s="369"/>
      <c r="AB326" s="369"/>
      <c r="AC326" s="369"/>
      <c r="AD326" s="369"/>
      <c r="AE326" s="369"/>
      <c r="AF326" s="369"/>
      <c r="AG326" s="369"/>
      <c r="AH326" s="369"/>
      <c r="AI326" s="369"/>
      <c r="AJ326" s="369"/>
      <c r="AK326" s="369"/>
      <c r="AL326" s="369"/>
      <c r="AM326" s="278"/>
    </row>
    <row r="327" spans="1:39" ht="15" customHeight="1">
      <c r="A327" s="369"/>
      <c r="B327" s="369"/>
      <c r="C327" s="369"/>
      <c r="D327" s="369"/>
      <c r="E327" s="369"/>
      <c r="F327" s="369"/>
      <c r="G327" s="369"/>
      <c r="H327" s="369"/>
      <c r="I327" s="369"/>
      <c r="J327" s="369"/>
      <c r="K327" s="369"/>
      <c r="L327" s="369"/>
      <c r="M327" s="369"/>
      <c r="N327" s="369"/>
      <c r="O327" s="369"/>
      <c r="P327" s="369"/>
      <c r="Q327" s="369"/>
      <c r="R327" s="369"/>
      <c r="S327" s="369"/>
      <c r="T327" s="369"/>
      <c r="U327" s="369"/>
      <c r="V327" s="369"/>
      <c r="W327" s="369"/>
      <c r="X327" s="369"/>
      <c r="Y327" s="369"/>
      <c r="Z327" s="369"/>
      <c r="AA327" s="369"/>
      <c r="AB327" s="369"/>
      <c r="AC327" s="369"/>
      <c r="AD327" s="369"/>
      <c r="AE327" s="369"/>
      <c r="AF327" s="369"/>
      <c r="AG327" s="369"/>
      <c r="AH327" s="369"/>
      <c r="AI327" s="369"/>
      <c r="AJ327" s="369"/>
      <c r="AK327" s="369"/>
      <c r="AL327" s="369"/>
      <c r="AM327" s="278"/>
    </row>
    <row r="328" spans="1:39" ht="15" customHeight="1">
      <c r="A328" s="369"/>
      <c r="B328" s="369"/>
      <c r="C328" s="369"/>
      <c r="D328" s="369"/>
      <c r="E328" s="369"/>
      <c r="F328" s="369"/>
      <c r="G328" s="369"/>
      <c r="H328" s="369"/>
      <c r="I328" s="369"/>
      <c r="J328" s="369"/>
      <c r="K328" s="369"/>
      <c r="L328" s="369"/>
      <c r="M328" s="369"/>
      <c r="N328" s="369"/>
      <c r="O328" s="369"/>
      <c r="P328" s="369"/>
      <c r="Q328" s="369"/>
      <c r="R328" s="369"/>
      <c r="S328" s="369"/>
      <c r="T328" s="369"/>
      <c r="U328" s="369"/>
      <c r="V328" s="369"/>
      <c r="W328" s="369"/>
      <c r="X328" s="369"/>
      <c r="Y328" s="369"/>
      <c r="Z328" s="369"/>
      <c r="AA328" s="369"/>
      <c r="AB328" s="369"/>
      <c r="AC328" s="369"/>
      <c r="AD328" s="369"/>
      <c r="AE328" s="369"/>
      <c r="AF328" s="369"/>
      <c r="AG328" s="369"/>
      <c r="AH328" s="369"/>
      <c r="AI328" s="369"/>
      <c r="AJ328" s="369"/>
      <c r="AK328" s="369"/>
      <c r="AL328" s="369"/>
      <c r="AM328" s="278"/>
    </row>
    <row r="329" spans="1:39" ht="2.5499999999999998" customHeight="1">
      <c r="A329" s="369"/>
      <c r="B329" s="369"/>
      <c r="C329" s="369"/>
      <c r="D329" s="369"/>
      <c r="E329" s="369"/>
      <c r="F329" s="369"/>
      <c r="G329" s="369"/>
      <c r="H329" s="369"/>
      <c r="I329" s="369"/>
      <c r="J329" s="369"/>
      <c r="K329" s="369"/>
      <c r="L329" s="369"/>
      <c r="M329" s="369"/>
      <c r="N329" s="369"/>
      <c r="O329" s="369"/>
      <c r="P329" s="369"/>
      <c r="Q329" s="369"/>
      <c r="R329" s="369"/>
      <c r="S329" s="369"/>
      <c r="T329" s="369"/>
      <c r="U329" s="369"/>
      <c r="V329" s="369"/>
      <c r="W329" s="369"/>
      <c r="X329" s="369"/>
      <c r="Y329" s="369"/>
      <c r="Z329" s="369"/>
      <c r="AA329" s="369"/>
      <c r="AB329" s="369"/>
      <c r="AC329" s="369"/>
      <c r="AD329" s="369"/>
      <c r="AE329" s="369"/>
      <c r="AF329" s="369"/>
      <c r="AG329" s="369"/>
      <c r="AH329" s="369"/>
      <c r="AI329" s="369"/>
      <c r="AJ329" s="369"/>
      <c r="AK329" s="369"/>
      <c r="AL329" s="369"/>
      <c r="AM329" s="278"/>
    </row>
    <row r="330" spans="1:39" ht="15" customHeight="1">
      <c r="A330" s="369" t="s">
        <v>2460</v>
      </c>
      <c r="B330" s="369"/>
      <c r="C330" s="369"/>
      <c r="D330" s="369"/>
      <c r="E330" s="369"/>
      <c r="F330" s="369"/>
      <c r="G330" s="369"/>
      <c r="H330" s="369"/>
      <c r="I330" s="369"/>
      <c r="J330" s="369"/>
      <c r="K330" s="369"/>
      <c r="L330" s="369"/>
      <c r="M330" s="369"/>
      <c r="N330" s="369"/>
      <c r="O330" s="369"/>
      <c r="P330" s="369"/>
      <c r="Q330" s="369"/>
      <c r="R330" s="369"/>
      <c r="S330" s="369"/>
      <c r="T330" s="369"/>
      <c r="U330" s="369"/>
      <c r="V330" s="369"/>
      <c r="W330" s="369"/>
      <c r="X330" s="369"/>
      <c r="Y330" s="369"/>
      <c r="Z330" s="369"/>
      <c r="AA330" s="369"/>
      <c r="AB330" s="369"/>
      <c r="AC330" s="369"/>
      <c r="AD330" s="369"/>
      <c r="AE330" s="369"/>
      <c r="AF330" s="369"/>
      <c r="AG330" s="369"/>
      <c r="AH330" s="369"/>
      <c r="AI330" s="369"/>
      <c r="AJ330" s="369"/>
      <c r="AK330" s="369"/>
      <c r="AL330" s="369"/>
      <c r="AM330" s="278"/>
    </row>
    <row r="331" spans="1:39" ht="15" customHeight="1">
      <c r="A331" s="369"/>
      <c r="B331" s="369"/>
      <c r="C331" s="369"/>
      <c r="D331" s="369"/>
      <c r="E331" s="369"/>
      <c r="F331" s="369"/>
      <c r="G331" s="369"/>
      <c r="H331" s="369"/>
      <c r="I331" s="369"/>
      <c r="J331" s="369"/>
      <c r="K331" s="369"/>
      <c r="L331" s="369"/>
      <c r="M331" s="369"/>
      <c r="N331" s="369"/>
      <c r="O331" s="369"/>
      <c r="P331" s="369"/>
      <c r="Q331" s="369"/>
      <c r="R331" s="369"/>
      <c r="S331" s="369"/>
      <c r="T331" s="369"/>
      <c r="U331" s="369"/>
      <c r="V331" s="369"/>
      <c r="W331" s="369"/>
      <c r="X331" s="369"/>
      <c r="Y331" s="369"/>
      <c r="Z331" s="369"/>
      <c r="AA331" s="369"/>
      <c r="AB331" s="369"/>
      <c r="AC331" s="369"/>
      <c r="AD331" s="369"/>
      <c r="AE331" s="369"/>
      <c r="AF331" s="369"/>
      <c r="AG331" s="369"/>
      <c r="AH331" s="369"/>
      <c r="AI331" s="369"/>
      <c r="AJ331" s="369"/>
      <c r="AK331" s="369"/>
      <c r="AL331" s="369"/>
      <c r="AM331" s="278"/>
    </row>
    <row r="332" spans="1:39" ht="15" customHeight="1">
      <c r="A332" s="369"/>
      <c r="B332" s="369"/>
      <c r="C332" s="369"/>
      <c r="D332" s="369"/>
      <c r="E332" s="369"/>
      <c r="F332" s="369"/>
      <c r="G332" s="369"/>
      <c r="H332" s="369"/>
      <c r="I332" s="369"/>
      <c r="J332" s="369"/>
      <c r="K332" s="369"/>
      <c r="L332" s="369"/>
      <c r="M332" s="369"/>
      <c r="N332" s="369"/>
      <c r="O332" s="369"/>
      <c r="P332" s="369"/>
      <c r="Q332" s="369"/>
      <c r="R332" s="369"/>
      <c r="S332" s="369"/>
      <c r="T332" s="369"/>
      <c r="U332" s="369"/>
      <c r="V332" s="369"/>
      <c r="W332" s="369"/>
      <c r="X332" s="369"/>
      <c r="Y332" s="369"/>
      <c r="Z332" s="369"/>
      <c r="AA332" s="369"/>
      <c r="AB332" s="369"/>
      <c r="AC332" s="369"/>
      <c r="AD332" s="369"/>
      <c r="AE332" s="369"/>
      <c r="AF332" s="369"/>
      <c r="AG332" s="369"/>
      <c r="AH332" s="369"/>
      <c r="AI332" s="369"/>
      <c r="AJ332" s="369"/>
      <c r="AK332" s="369"/>
      <c r="AL332" s="369"/>
      <c r="AM332" s="278"/>
    </row>
    <row r="333" spans="1:39" ht="15" customHeight="1">
      <c r="A333" s="369"/>
      <c r="B333" s="369"/>
      <c r="C333" s="369"/>
      <c r="D333" s="369"/>
      <c r="E333" s="369"/>
      <c r="F333" s="369"/>
      <c r="G333" s="369"/>
      <c r="H333" s="369"/>
      <c r="I333" s="369"/>
      <c r="J333" s="369"/>
      <c r="K333" s="369"/>
      <c r="L333" s="369"/>
      <c r="M333" s="369"/>
      <c r="N333" s="369"/>
      <c r="O333" s="369"/>
      <c r="P333" s="369"/>
      <c r="Q333" s="369"/>
      <c r="R333" s="369"/>
      <c r="S333" s="369"/>
      <c r="T333" s="369"/>
      <c r="U333" s="369"/>
      <c r="V333" s="369"/>
      <c r="W333" s="369"/>
      <c r="X333" s="369"/>
      <c r="Y333" s="369"/>
      <c r="Z333" s="369"/>
      <c r="AA333" s="369"/>
      <c r="AB333" s="369"/>
      <c r="AC333" s="369"/>
      <c r="AD333" s="369"/>
      <c r="AE333" s="369"/>
      <c r="AF333" s="369"/>
      <c r="AG333" s="369"/>
      <c r="AH333" s="369"/>
      <c r="AI333" s="369"/>
      <c r="AJ333" s="369"/>
      <c r="AK333" s="369"/>
      <c r="AL333" s="369"/>
      <c r="AM333" s="278"/>
    </row>
    <row r="334" spans="1:39" ht="15" customHeight="1">
      <c r="A334" s="369"/>
      <c r="B334" s="369"/>
      <c r="C334" s="369"/>
      <c r="D334" s="369"/>
      <c r="E334" s="369"/>
      <c r="F334" s="369"/>
      <c r="G334" s="369"/>
      <c r="H334" s="369"/>
      <c r="I334" s="369"/>
      <c r="J334" s="369"/>
      <c r="K334" s="369"/>
      <c r="L334" s="369"/>
      <c r="M334" s="369"/>
      <c r="N334" s="369"/>
      <c r="O334" s="369"/>
      <c r="P334" s="369"/>
      <c r="Q334" s="369"/>
      <c r="R334" s="369"/>
      <c r="S334" s="369"/>
      <c r="T334" s="369"/>
      <c r="U334" s="369"/>
      <c r="V334" s="369"/>
      <c r="W334" s="369"/>
      <c r="X334" s="369"/>
      <c r="Y334" s="369"/>
      <c r="Z334" s="369"/>
      <c r="AA334" s="369"/>
      <c r="AB334" s="369"/>
      <c r="AC334" s="369"/>
      <c r="AD334" s="369"/>
      <c r="AE334" s="369"/>
      <c r="AF334" s="369"/>
      <c r="AG334" s="369"/>
      <c r="AH334" s="369"/>
      <c r="AI334" s="369"/>
      <c r="AJ334" s="369"/>
      <c r="AK334" s="369"/>
      <c r="AL334" s="369"/>
      <c r="AM334" s="278"/>
    </row>
    <row r="335" spans="1:39" ht="15" customHeight="1">
      <c r="A335" s="369"/>
      <c r="B335" s="369"/>
      <c r="C335" s="369"/>
      <c r="D335" s="369"/>
      <c r="E335" s="369"/>
      <c r="F335" s="369"/>
      <c r="G335" s="369"/>
      <c r="H335" s="369"/>
      <c r="I335" s="369"/>
      <c r="J335" s="369"/>
      <c r="K335" s="369"/>
      <c r="L335" s="369"/>
      <c r="M335" s="369"/>
      <c r="N335" s="369"/>
      <c r="O335" s="369"/>
      <c r="P335" s="369"/>
      <c r="Q335" s="369"/>
      <c r="R335" s="369"/>
      <c r="S335" s="369"/>
      <c r="T335" s="369"/>
      <c r="U335" s="369"/>
      <c r="V335" s="369"/>
      <c r="W335" s="369"/>
      <c r="X335" s="369"/>
      <c r="Y335" s="369"/>
      <c r="Z335" s="369"/>
      <c r="AA335" s="369"/>
      <c r="AB335" s="369"/>
      <c r="AC335" s="369"/>
      <c r="AD335" s="369"/>
      <c r="AE335" s="369"/>
      <c r="AF335" s="369"/>
      <c r="AG335" s="369"/>
      <c r="AH335" s="369"/>
      <c r="AI335" s="369"/>
      <c r="AJ335" s="369"/>
      <c r="AK335" s="369"/>
      <c r="AL335" s="369"/>
      <c r="AM335" s="278"/>
    </row>
    <row r="336" spans="1:39" ht="15" customHeight="1">
      <c r="A336" s="369"/>
      <c r="B336" s="369"/>
      <c r="C336" s="369"/>
      <c r="D336" s="369"/>
      <c r="E336" s="369"/>
      <c r="F336" s="369"/>
      <c r="G336" s="369"/>
      <c r="H336" s="369"/>
      <c r="I336" s="369"/>
      <c r="J336" s="369"/>
      <c r="K336" s="369"/>
      <c r="L336" s="369"/>
      <c r="M336" s="369"/>
      <c r="N336" s="369"/>
      <c r="O336" s="369"/>
      <c r="P336" s="369"/>
      <c r="Q336" s="369"/>
      <c r="R336" s="369"/>
      <c r="S336" s="369"/>
      <c r="T336" s="369"/>
      <c r="U336" s="369"/>
      <c r="V336" s="369"/>
      <c r="W336" s="369"/>
      <c r="X336" s="369"/>
      <c r="Y336" s="369"/>
      <c r="Z336" s="369"/>
      <c r="AA336" s="369"/>
      <c r="AB336" s="369"/>
      <c r="AC336" s="369"/>
      <c r="AD336" s="369"/>
      <c r="AE336" s="369"/>
      <c r="AF336" s="369"/>
      <c r="AG336" s="369"/>
      <c r="AH336" s="369"/>
      <c r="AI336" s="369"/>
      <c r="AJ336" s="369"/>
      <c r="AK336" s="369"/>
      <c r="AL336" s="369"/>
      <c r="AM336" s="278"/>
    </row>
    <row r="337" spans="1:39" ht="15" customHeight="1">
      <c r="A337" s="369"/>
      <c r="B337" s="369"/>
      <c r="C337" s="369"/>
      <c r="D337" s="369"/>
      <c r="E337" s="369"/>
      <c r="F337" s="369"/>
      <c r="G337" s="369"/>
      <c r="H337" s="369"/>
      <c r="I337" s="369"/>
      <c r="J337" s="369"/>
      <c r="K337" s="369"/>
      <c r="L337" s="369"/>
      <c r="M337" s="369"/>
      <c r="N337" s="369"/>
      <c r="O337" s="369"/>
      <c r="P337" s="369"/>
      <c r="Q337" s="369"/>
      <c r="R337" s="369"/>
      <c r="S337" s="369"/>
      <c r="T337" s="369"/>
      <c r="U337" s="369"/>
      <c r="V337" s="369"/>
      <c r="W337" s="369"/>
      <c r="X337" s="369"/>
      <c r="Y337" s="369"/>
      <c r="Z337" s="369"/>
      <c r="AA337" s="369"/>
      <c r="AB337" s="369"/>
      <c r="AC337" s="369"/>
      <c r="AD337" s="369"/>
      <c r="AE337" s="369"/>
      <c r="AF337" s="369"/>
      <c r="AG337" s="369"/>
      <c r="AH337" s="369"/>
      <c r="AI337" s="369"/>
      <c r="AJ337" s="369"/>
      <c r="AK337" s="369"/>
      <c r="AL337" s="369"/>
      <c r="AM337" s="278"/>
    </row>
    <row r="338" spans="1:39" ht="15" customHeight="1">
      <c r="A338" s="369"/>
      <c r="B338" s="369"/>
      <c r="C338" s="369"/>
      <c r="D338" s="369"/>
      <c r="E338" s="369"/>
      <c r="F338" s="369"/>
      <c r="G338" s="369"/>
      <c r="H338" s="369"/>
      <c r="I338" s="369"/>
      <c r="J338" s="369"/>
      <c r="K338" s="369"/>
      <c r="L338" s="369"/>
      <c r="M338" s="369"/>
      <c r="N338" s="369"/>
      <c r="O338" s="369"/>
      <c r="P338" s="369"/>
      <c r="Q338" s="369"/>
      <c r="R338" s="369"/>
      <c r="S338" s="369"/>
      <c r="T338" s="369"/>
      <c r="U338" s="369"/>
      <c r="V338" s="369"/>
      <c r="W338" s="369"/>
      <c r="X338" s="369"/>
      <c r="Y338" s="369"/>
      <c r="Z338" s="369"/>
      <c r="AA338" s="369"/>
      <c r="AB338" s="369"/>
      <c r="AC338" s="369"/>
      <c r="AD338" s="369"/>
      <c r="AE338" s="369"/>
      <c r="AF338" s="369"/>
      <c r="AG338" s="369"/>
      <c r="AH338" s="369"/>
      <c r="AI338" s="369"/>
      <c r="AJ338" s="369"/>
      <c r="AK338" s="369"/>
      <c r="AL338" s="369"/>
      <c r="AM338" s="278"/>
    </row>
    <row r="339" spans="1:39" ht="15" customHeight="1">
      <c r="A339" s="369"/>
      <c r="B339" s="369"/>
      <c r="C339" s="369"/>
      <c r="D339" s="369"/>
      <c r="E339" s="369"/>
      <c r="F339" s="369"/>
      <c r="G339" s="369"/>
      <c r="H339" s="369"/>
      <c r="I339" s="369"/>
      <c r="J339" s="369"/>
      <c r="K339" s="369"/>
      <c r="L339" s="369"/>
      <c r="M339" s="369"/>
      <c r="N339" s="369"/>
      <c r="O339" s="369"/>
      <c r="P339" s="369"/>
      <c r="Q339" s="369"/>
      <c r="R339" s="369"/>
      <c r="S339" s="369"/>
      <c r="T339" s="369"/>
      <c r="U339" s="369"/>
      <c r="V339" s="369"/>
      <c r="W339" s="369"/>
      <c r="X339" s="369"/>
      <c r="Y339" s="369"/>
      <c r="Z339" s="369"/>
      <c r="AA339" s="369"/>
      <c r="AB339" s="369"/>
      <c r="AC339" s="369"/>
      <c r="AD339" s="369"/>
      <c r="AE339" s="369"/>
      <c r="AF339" s="369"/>
      <c r="AG339" s="369"/>
      <c r="AH339" s="369"/>
      <c r="AI339" s="369"/>
      <c r="AJ339" s="369"/>
      <c r="AK339" s="369"/>
      <c r="AL339" s="369"/>
      <c r="AM339" s="278"/>
    </row>
    <row r="340" spans="1:39" ht="15" customHeight="1">
      <c r="A340" s="369"/>
      <c r="B340" s="369"/>
      <c r="C340" s="369"/>
      <c r="D340" s="369"/>
      <c r="E340" s="369"/>
      <c r="F340" s="369"/>
      <c r="G340" s="369"/>
      <c r="H340" s="369"/>
      <c r="I340" s="369"/>
      <c r="J340" s="369"/>
      <c r="K340" s="369"/>
      <c r="L340" s="369"/>
      <c r="M340" s="369"/>
      <c r="N340" s="369"/>
      <c r="O340" s="369"/>
      <c r="P340" s="369"/>
      <c r="Q340" s="369"/>
      <c r="R340" s="369"/>
      <c r="S340" s="369"/>
      <c r="T340" s="369"/>
      <c r="U340" s="369"/>
      <c r="V340" s="369"/>
      <c r="W340" s="369"/>
      <c r="X340" s="369"/>
      <c r="Y340" s="369"/>
      <c r="Z340" s="369"/>
      <c r="AA340" s="369"/>
      <c r="AB340" s="369"/>
      <c r="AC340" s="369"/>
      <c r="AD340" s="369"/>
      <c r="AE340" s="369"/>
      <c r="AF340" s="369"/>
      <c r="AG340" s="369"/>
      <c r="AH340" s="369"/>
      <c r="AI340" s="369"/>
      <c r="AJ340" s="369"/>
      <c r="AK340" s="369"/>
      <c r="AL340" s="369"/>
      <c r="AM340" s="278"/>
    </row>
    <row r="341" spans="1:39" ht="15" customHeight="1">
      <c r="A341" s="369"/>
      <c r="B341" s="369"/>
      <c r="C341" s="369"/>
      <c r="D341" s="369"/>
      <c r="E341" s="369"/>
      <c r="F341" s="369"/>
      <c r="G341" s="369"/>
      <c r="H341" s="369"/>
      <c r="I341" s="369"/>
      <c r="J341" s="369"/>
      <c r="K341" s="369"/>
      <c r="L341" s="369"/>
      <c r="M341" s="369"/>
      <c r="N341" s="369"/>
      <c r="O341" s="369"/>
      <c r="P341" s="369"/>
      <c r="Q341" s="369"/>
      <c r="R341" s="369"/>
      <c r="S341" s="369"/>
      <c r="T341" s="369"/>
      <c r="U341" s="369"/>
      <c r="V341" s="369"/>
      <c r="W341" s="369"/>
      <c r="X341" s="369"/>
      <c r="Y341" s="369"/>
      <c r="Z341" s="369"/>
      <c r="AA341" s="369"/>
      <c r="AB341" s="369"/>
      <c r="AC341" s="369"/>
      <c r="AD341" s="369"/>
      <c r="AE341" s="369"/>
      <c r="AF341" s="369"/>
      <c r="AG341" s="369"/>
      <c r="AH341" s="369"/>
      <c r="AI341" s="369"/>
      <c r="AJ341" s="369"/>
      <c r="AK341" s="369"/>
      <c r="AL341" s="369"/>
      <c r="AM341" s="278"/>
    </row>
    <row r="342" spans="1:39" ht="15" customHeight="1">
      <c r="A342" s="369"/>
      <c r="B342" s="369"/>
      <c r="C342" s="369"/>
      <c r="D342" s="369"/>
      <c r="E342" s="369"/>
      <c r="F342" s="369"/>
      <c r="G342" s="369"/>
      <c r="H342" s="369"/>
      <c r="I342" s="369"/>
      <c r="J342" s="369"/>
      <c r="K342" s="369"/>
      <c r="L342" s="369"/>
      <c r="M342" s="369"/>
      <c r="N342" s="369"/>
      <c r="O342" s="369"/>
      <c r="P342" s="369"/>
      <c r="Q342" s="369"/>
      <c r="R342" s="369"/>
      <c r="S342" s="369"/>
      <c r="T342" s="369"/>
      <c r="U342" s="369"/>
      <c r="V342" s="369"/>
      <c r="W342" s="369"/>
      <c r="X342" s="369"/>
      <c r="Y342" s="369"/>
      <c r="Z342" s="369"/>
      <c r="AA342" s="369"/>
      <c r="AB342" s="369"/>
      <c r="AC342" s="369"/>
      <c r="AD342" s="369"/>
      <c r="AE342" s="369"/>
      <c r="AF342" s="369"/>
      <c r="AG342" s="369"/>
      <c r="AH342" s="369"/>
      <c r="AI342" s="369"/>
      <c r="AJ342" s="369"/>
      <c r="AK342" s="369"/>
      <c r="AL342" s="369"/>
      <c r="AM342" s="278"/>
    </row>
    <row r="343" spans="1:39" ht="15" customHeight="1">
      <c r="A343" s="369"/>
      <c r="B343" s="369"/>
      <c r="C343" s="369"/>
      <c r="D343" s="369"/>
      <c r="E343" s="369"/>
      <c r="F343" s="369"/>
      <c r="G343" s="369"/>
      <c r="H343" s="369"/>
      <c r="I343" s="369"/>
      <c r="J343" s="369"/>
      <c r="K343" s="369"/>
      <c r="L343" s="369"/>
      <c r="M343" s="369"/>
      <c r="N343" s="369"/>
      <c r="O343" s="369"/>
      <c r="P343" s="369"/>
      <c r="Q343" s="369"/>
      <c r="R343" s="369"/>
      <c r="S343" s="369"/>
      <c r="T343" s="369"/>
      <c r="U343" s="369"/>
      <c r="V343" s="369"/>
      <c r="W343" s="369"/>
      <c r="X343" s="369"/>
      <c r="Y343" s="369"/>
      <c r="Z343" s="369"/>
      <c r="AA343" s="369"/>
      <c r="AB343" s="369"/>
      <c r="AC343" s="369"/>
      <c r="AD343" s="369"/>
      <c r="AE343" s="369"/>
      <c r="AF343" s="369"/>
      <c r="AG343" s="369"/>
      <c r="AH343" s="369"/>
      <c r="AI343" s="369"/>
      <c r="AJ343" s="369"/>
      <c r="AK343" s="369"/>
      <c r="AL343" s="369"/>
      <c r="AM343" s="278"/>
    </row>
    <row r="344" spans="1:39" ht="6" customHeight="1">
      <c r="A344" s="369"/>
      <c r="B344" s="369"/>
      <c r="C344" s="369"/>
      <c r="D344" s="369"/>
      <c r="E344" s="369"/>
      <c r="F344" s="369"/>
      <c r="G344" s="369"/>
      <c r="H344" s="369"/>
      <c r="I344" s="369"/>
      <c r="J344" s="369"/>
      <c r="K344" s="369"/>
      <c r="L344" s="369"/>
      <c r="M344" s="369"/>
      <c r="N344" s="369"/>
      <c r="O344" s="369"/>
      <c r="P344" s="369"/>
      <c r="Q344" s="369"/>
      <c r="R344" s="369"/>
      <c r="S344" s="369"/>
      <c r="T344" s="369"/>
      <c r="U344" s="369"/>
      <c r="V344" s="369"/>
      <c r="W344" s="369"/>
      <c r="X344" s="369"/>
      <c r="Y344" s="369"/>
      <c r="Z344" s="369"/>
      <c r="AA344" s="369"/>
      <c r="AB344" s="369"/>
      <c r="AC344" s="369"/>
      <c r="AD344" s="369"/>
      <c r="AE344" s="369"/>
      <c r="AF344" s="369"/>
      <c r="AG344" s="369"/>
      <c r="AH344" s="369"/>
      <c r="AI344" s="369"/>
      <c r="AJ344" s="369"/>
      <c r="AK344" s="369"/>
      <c r="AL344" s="369"/>
      <c r="AM344" s="278"/>
    </row>
    <row r="345" spans="1:39" ht="15" customHeight="1">
      <c r="A345" s="369" t="s">
        <v>2461</v>
      </c>
      <c r="B345" s="369"/>
      <c r="C345" s="369"/>
      <c r="D345" s="369"/>
      <c r="E345" s="369"/>
      <c r="F345" s="369"/>
      <c r="G345" s="369"/>
      <c r="H345" s="369"/>
      <c r="I345" s="369"/>
      <c r="J345" s="369"/>
      <c r="K345" s="369"/>
      <c r="L345" s="369"/>
      <c r="M345" s="369"/>
      <c r="N345" s="369"/>
      <c r="O345" s="369"/>
      <c r="P345" s="369"/>
      <c r="Q345" s="369"/>
      <c r="R345" s="369"/>
      <c r="S345" s="369"/>
      <c r="T345" s="369"/>
      <c r="U345" s="369"/>
      <c r="V345" s="369"/>
      <c r="W345" s="369"/>
      <c r="X345" s="369"/>
      <c r="Y345" s="369"/>
      <c r="Z345" s="369"/>
      <c r="AA345" s="369"/>
      <c r="AB345" s="369"/>
      <c r="AC345" s="369"/>
      <c r="AD345" s="369"/>
      <c r="AE345" s="369"/>
      <c r="AF345" s="369"/>
      <c r="AG345" s="369"/>
      <c r="AH345" s="369"/>
      <c r="AI345" s="369"/>
      <c r="AJ345" s="369"/>
      <c r="AK345" s="369"/>
      <c r="AL345" s="369"/>
      <c r="AM345" s="278"/>
    </row>
    <row r="346" spans="1:39" ht="15" customHeight="1">
      <c r="A346" s="369"/>
      <c r="B346" s="369"/>
      <c r="C346" s="369"/>
      <c r="D346" s="369"/>
      <c r="E346" s="369"/>
      <c r="F346" s="369"/>
      <c r="G346" s="369"/>
      <c r="H346" s="369"/>
      <c r="I346" s="369"/>
      <c r="J346" s="369"/>
      <c r="K346" s="369"/>
      <c r="L346" s="369"/>
      <c r="M346" s="369"/>
      <c r="N346" s="369"/>
      <c r="O346" s="369"/>
      <c r="P346" s="369"/>
      <c r="Q346" s="369"/>
      <c r="R346" s="369"/>
      <c r="S346" s="369"/>
      <c r="T346" s="369"/>
      <c r="U346" s="369"/>
      <c r="V346" s="369"/>
      <c r="W346" s="369"/>
      <c r="X346" s="369"/>
      <c r="Y346" s="369"/>
      <c r="Z346" s="369"/>
      <c r="AA346" s="369"/>
      <c r="AB346" s="369"/>
      <c r="AC346" s="369"/>
      <c r="AD346" s="369"/>
      <c r="AE346" s="369"/>
      <c r="AF346" s="369"/>
      <c r="AG346" s="369"/>
      <c r="AH346" s="369"/>
      <c r="AI346" s="369"/>
      <c r="AJ346" s="369"/>
      <c r="AK346" s="369"/>
      <c r="AL346" s="369"/>
      <c r="AM346" s="278"/>
    </row>
    <row r="347" spans="1:39" ht="15" customHeight="1">
      <c r="A347" s="369"/>
      <c r="B347" s="369"/>
      <c r="C347" s="369"/>
      <c r="D347" s="369"/>
      <c r="E347" s="369"/>
      <c r="F347" s="369"/>
      <c r="G347" s="369"/>
      <c r="H347" s="369"/>
      <c r="I347" s="369"/>
      <c r="J347" s="369"/>
      <c r="K347" s="369"/>
      <c r="L347" s="369"/>
      <c r="M347" s="369"/>
      <c r="N347" s="369"/>
      <c r="O347" s="369"/>
      <c r="P347" s="369"/>
      <c r="Q347" s="369"/>
      <c r="R347" s="369"/>
      <c r="S347" s="369"/>
      <c r="T347" s="369"/>
      <c r="U347" s="369"/>
      <c r="V347" s="369"/>
      <c r="W347" s="369"/>
      <c r="X347" s="369"/>
      <c r="Y347" s="369"/>
      <c r="Z347" s="369"/>
      <c r="AA347" s="369"/>
      <c r="AB347" s="369"/>
      <c r="AC347" s="369"/>
      <c r="AD347" s="369"/>
      <c r="AE347" s="369"/>
      <c r="AF347" s="369"/>
      <c r="AG347" s="369"/>
      <c r="AH347" s="369"/>
      <c r="AI347" s="369"/>
      <c r="AJ347" s="369"/>
      <c r="AK347" s="369"/>
      <c r="AL347" s="369"/>
      <c r="AM347" s="278"/>
    </row>
    <row r="348" spans="1:39" ht="15" customHeight="1">
      <c r="A348" s="369"/>
      <c r="B348" s="369"/>
      <c r="C348" s="369"/>
      <c r="D348" s="369"/>
      <c r="E348" s="369"/>
      <c r="F348" s="369"/>
      <c r="G348" s="369"/>
      <c r="H348" s="369"/>
      <c r="I348" s="369"/>
      <c r="J348" s="369"/>
      <c r="K348" s="369"/>
      <c r="L348" s="369"/>
      <c r="M348" s="369"/>
      <c r="N348" s="369"/>
      <c r="O348" s="369"/>
      <c r="P348" s="369"/>
      <c r="Q348" s="369"/>
      <c r="R348" s="369"/>
      <c r="S348" s="369"/>
      <c r="T348" s="369"/>
      <c r="U348" s="369"/>
      <c r="V348" s="369"/>
      <c r="W348" s="369"/>
      <c r="X348" s="369"/>
      <c r="Y348" s="369"/>
      <c r="Z348" s="369"/>
      <c r="AA348" s="369"/>
      <c r="AB348" s="369"/>
      <c r="AC348" s="369"/>
      <c r="AD348" s="369"/>
      <c r="AE348" s="369"/>
      <c r="AF348" s="369"/>
      <c r="AG348" s="369"/>
      <c r="AH348" s="369"/>
      <c r="AI348" s="369"/>
      <c r="AJ348" s="369"/>
      <c r="AK348" s="369"/>
      <c r="AL348" s="369"/>
      <c r="AM348" s="278"/>
    </row>
    <row r="349" spans="1:39" ht="18" customHeight="1">
      <c r="A349" s="369"/>
      <c r="B349" s="369"/>
      <c r="C349" s="369"/>
      <c r="D349" s="369"/>
      <c r="E349" s="369"/>
      <c r="F349" s="369"/>
      <c r="G349" s="369"/>
      <c r="H349" s="369"/>
      <c r="I349" s="369"/>
      <c r="J349" s="369"/>
      <c r="K349" s="369"/>
      <c r="L349" s="369"/>
      <c r="M349" s="369"/>
      <c r="N349" s="369"/>
      <c r="O349" s="369"/>
      <c r="P349" s="369"/>
      <c r="Q349" s="369"/>
      <c r="R349" s="369"/>
      <c r="S349" s="369"/>
      <c r="T349" s="369"/>
      <c r="U349" s="369"/>
      <c r="V349" s="369"/>
      <c r="W349" s="369"/>
      <c r="X349" s="369"/>
      <c r="Y349" s="369"/>
      <c r="Z349" s="369"/>
      <c r="AA349" s="369"/>
      <c r="AB349" s="369"/>
      <c r="AC349" s="369"/>
      <c r="AD349" s="369"/>
      <c r="AE349" s="369"/>
      <c r="AF349" s="369"/>
      <c r="AG349" s="369"/>
      <c r="AH349" s="369"/>
      <c r="AI349" s="369"/>
      <c r="AJ349" s="369"/>
      <c r="AK349" s="369"/>
      <c r="AL349" s="369"/>
      <c r="AM349" s="278"/>
    </row>
    <row r="350" spans="1:39" ht="15" customHeight="1">
      <c r="A350" s="369"/>
      <c r="B350" s="369"/>
      <c r="C350" s="369"/>
      <c r="D350" s="369"/>
      <c r="E350" s="369"/>
      <c r="F350" s="369"/>
      <c r="G350" s="369"/>
      <c r="H350" s="369"/>
      <c r="I350" s="369"/>
      <c r="J350" s="369"/>
      <c r="K350" s="369"/>
      <c r="L350" s="369"/>
      <c r="M350" s="369"/>
      <c r="N350" s="369"/>
      <c r="O350" s="369"/>
      <c r="P350" s="369"/>
      <c r="Q350" s="369"/>
      <c r="R350" s="369"/>
      <c r="S350" s="369"/>
      <c r="T350" s="369"/>
      <c r="U350" s="369"/>
      <c r="V350" s="369"/>
      <c r="W350" s="369"/>
      <c r="X350" s="369"/>
      <c r="Y350" s="369"/>
      <c r="Z350" s="369"/>
      <c r="AA350" s="369"/>
      <c r="AB350" s="369"/>
      <c r="AC350" s="369"/>
      <c r="AD350" s="369"/>
      <c r="AE350" s="369"/>
      <c r="AF350" s="369"/>
      <c r="AG350" s="369"/>
      <c r="AH350" s="369"/>
      <c r="AI350" s="369"/>
      <c r="AJ350" s="369"/>
      <c r="AK350" s="369"/>
      <c r="AL350" s="369"/>
      <c r="AM350" s="278"/>
    </row>
    <row r="351" spans="1:39" ht="15" customHeight="1">
      <c r="A351" s="369"/>
      <c r="B351" s="369"/>
      <c r="C351" s="369"/>
      <c r="D351" s="369"/>
      <c r="E351" s="369"/>
      <c r="F351" s="369"/>
      <c r="G351" s="369"/>
      <c r="H351" s="369"/>
      <c r="I351" s="369"/>
      <c r="J351" s="369"/>
      <c r="K351" s="369"/>
      <c r="L351" s="369"/>
      <c r="M351" s="369"/>
      <c r="N351" s="369"/>
      <c r="O351" s="369"/>
      <c r="P351" s="369"/>
      <c r="Q351" s="369"/>
      <c r="R351" s="369"/>
      <c r="S351" s="369"/>
      <c r="T351" s="369"/>
      <c r="U351" s="369"/>
      <c r="V351" s="369"/>
      <c r="W351" s="369"/>
      <c r="X351" s="369"/>
      <c r="Y351" s="369"/>
      <c r="Z351" s="369"/>
      <c r="AA351" s="369"/>
      <c r="AB351" s="369"/>
      <c r="AC351" s="369"/>
      <c r="AD351" s="369"/>
      <c r="AE351" s="369"/>
      <c r="AF351" s="369"/>
      <c r="AG351" s="369"/>
      <c r="AH351" s="369"/>
      <c r="AI351" s="369"/>
      <c r="AJ351" s="369"/>
      <c r="AK351" s="369"/>
      <c r="AL351" s="369"/>
      <c r="AM351" s="278"/>
    </row>
    <row r="352" spans="1:39" ht="15" customHeight="1">
      <c r="A352" s="369"/>
      <c r="B352" s="369"/>
      <c r="C352" s="369"/>
      <c r="D352" s="369"/>
      <c r="E352" s="369"/>
      <c r="F352" s="369"/>
      <c r="G352" s="369"/>
      <c r="H352" s="369"/>
      <c r="I352" s="369"/>
      <c r="J352" s="369"/>
      <c r="K352" s="369"/>
      <c r="L352" s="369"/>
      <c r="M352" s="369"/>
      <c r="N352" s="369"/>
      <c r="O352" s="369"/>
      <c r="P352" s="369"/>
      <c r="Q352" s="369"/>
      <c r="R352" s="369"/>
      <c r="S352" s="369"/>
      <c r="T352" s="369"/>
      <c r="U352" s="369"/>
      <c r="V352" s="369"/>
      <c r="W352" s="369"/>
      <c r="X352" s="369"/>
      <c r="Y352" s="369"/>
      <c r="Z352" s="369"/>
      <c r="AA352" s="369"/>
      <c r="AB352" s="369"/>
      <c r="AC352" s="369"/>
      <c r="AD352" s="369"/>
      <c r="AE352" s="369"/>
      <c r="AF352" s="369"/>
      <c r="AG352" s="369"/>
      <c r="AH352" s="369"/>
      <c r="AI352" s="369"/>
      <c r="AJ352" s="369"/>
      <c r="AK352" s="369"/>
      <c r="AL352" s="369"/>
      <c r="AM352" s="278"/>
    </row>
    <row r="353" spans="1:39" ht="15" customHeight="1">
      <c r="A353" s="369"/>
      <c r="B353" s="369"/>
      <c r="C353" s="369"/>
      <c r="D353" s="369"/>
      <c r="E353" s="369"/>
      <c r="F353" s="369"/>
      <c r="G353" s="369"/>
      <c r="H353" s="369"/>
      <c r="I353" s="369"/>
      <c r="J353" s="369"/>
      <c r="K353" s="369"/>
      <c r="L353" s="369"/>
      <c r="M353" s="369"/>
      <c r="N353" s="369"/>
      <c r="O353" s="369"/>
      <c r="P353" s="369"/>
      <c r="Q353" s="369"/>
      <c r="R353" s="369"/>
      <c r="S353" s="369"/>
      <c r="T353" s="369"/>
      <c r="U353" s="369"/>
      <c r="V353" s="369"/>
      <c r="W353" s="369"/>
      <c r="X353" s="369"/>
      <c r="Y353" s="369"/>
      <c r="Z353" s="369"/>
      <c r="AA353" s="369"/>
      <c r="AB353" s="369"/>
      <c r="AC353" s="369"/>
      <c r="AD353" s="369"/>
      <c r="AE353" s="369"/>
      <c r="AF353" s="369"/>
      <c r="AG353" s="369"/>
      <c r="AH353" s="369"/>
      <c r="AI353" s="369"/>
      <c r="AJ353" s="369"/>
      <c r="AK353" s="369"/>
      <c r="AL353" s="369"/>
      <c r="AM353" s="278"/>
    </row>
    <row r="354" spans="1:39" ht="15" customHeight="1">
      <c r="A354" s="369"/>
      <c r="B354" s="369"/>
      <c r="C354" s="369"/>
      <c r="D354" s="369"/>
      <c r="E354" s="369"/>
      <c r="F354" s="369"/>
      <c r="G354" s="369"/>
      <c r="H354" s="369"/>
      <c r="I354" s="369"/>
      <c r="J354" s="369"/>
      <c r="K354" s="369"/>
      <c r="L354" s="369"/>
      <c r="M354" s="369"/>
      <c r="N354" s="369"/>
      <c r="O354" s="369"/>
      <c r="P354" s="369"/>
      <c r="Q354" s="369"/>
      <c r="R354" s="369"/>
      <c r="S354" s="369"/>
      <c r="T354" s="369"/>
      <c r="U354" s="369"/>
      <c r="V354" s="369"/>
      <c r="W354" s="369"/>
      <c r="X354" s="369"/>
      <c r="Y354" s="369"/>
      <c r="Z354" s="369"/>
      <c r="AA354" s="369"/>
      <c r="AB354" s="369"/>
      <c r="AC354" s="369"/>
      <c r="AD354" s="369"/>
      <c r="AE354" s="369"/>
      <c r="AF354" s="369"/>
      <c r="AG354" s="369"/>
      <c r="AH354" s="369"/>
      <c r="AI354" s="369"/>
      <c r="AJ354" s="369"/>
      <c r="AK354" s="369"/>
      <c r="AL354" s="369"/>
      <c r="AM354" s="278"/>
    </row>
    <row r="355" spans="1:39" ht="15" customHeight="1">
      <c r="A355" s="369"/>
      <c r="B355" s="369"/>
      <c r="C355" s="369"/>
      <c r="D355" s="369"/>
      <c r="E355" s="369"/>
      <c r="F355" s="369"/>
      <c r="G355" s="369"/>
      <c r="H355" s="369"/>
      <c r="I355" s="369"/>
      <c r="J355" s="369"/>
      <c r="K355" s="369"/>
      <c r="L355" s="369"/>
      <c r="M355" s="369"/>
      <c r="N355" s="369"/>
      <c r="O355" s="369"/>
      <c r="P355" s="369"/>
      <c r="Q355" s="369"/>
      <c r="R355" s="369"/>
      <c r="S355" s="369"/>
      <c r="T355" s="369"/>
      <c r="U355" s="369"/>
      <c r="V355" s="369"/>
      <c r="W355" s="369"/>
      <c r="X355" s="369"/>
      <c r="Y355" s="369"/>
      <c r="Z355" s="369"/>
      <c r="AA355" s="369"/>
      <c r="AB355" s="369"/>
      <c r="AC355" s="369"/>
      <c r="AD355" s="369"/>
      <c r="AE355" s="369"/>
      <c r="AF355" s="369"/>
      <c r="AG355" s="369"/>
      <c r="AH355" s="369"/>
      <c r="AI355" s="369"/>
      <c r="AJ355" s="369"/>
      <c r="AK355" s="369"/>
      <c r="AL355" s="369"/>
      <c r="AM355" s="278"/>
    </row>
    <row r="356" spans="1:39" ht="15" customHeight="1">
      <c r="A356" s="369"/>
      <c r="B356" s="369"/>
      <c r="C356" s="369"/>
      <c r="D356" s="369"/>
      <c r="E356" s="369"/>
      <c r="F356" s="369"/>
      <c r="G356" s="369"/>
      <c r="H356" s="369"/>
      <c r="I356" s="369"/>
      <c r="J356" s="369"/>
      <c r="K356" s="369"/>
      <c r="L356" s="369"/>
      <c r="M356" s="369"/>
      <c r="N356" s="369"/>
      <c r="O356" s="369"/>
      <c r="P356" s="369"/>
      <c r="Q356" s="369"/>
      <c r="R356" s="369"/>
      <c r="S356" s="369"/>
      <c r="T356" s="369"/>
      <c r="U356" s="369"/>
      <c r="V356" s="369"/>
      <c r="W356" s="369"/>
      <c r="X356" s="369"/>
      <c r="Y356" s="369"/>
      <c r="Z356" s="369"/>
      <c r="AA356" s="369"/>
      <c r="AB356" s="369"/>
      <c r="AC356" s="369"/>
      <c r="AD356" s="369"/>
      <c r="AE356" s="369"/>
      <c r="AF356" s="369"/>
      <c r="AG356" s="369"/>
      <c r="AH356" s="369"/>
      <c r="AI356" s="369"/>
      <c r="AJ356" s="369"/>
      <c r="AK356" s="369"/>
      <c r="AL356" s="369"/>
      <c r="AM356" s="278"/>
    </row>
    <row r="357" spans="1:39" ht="15" customHeight="1">
      <c r="A357" s="369"/>
      <c r="B357" s="369"/>
      <c r="C357" s="369"/>
      <c r="D357" s="369"/>
      <c r="E357" s="369"/>
      <c r="F357" s="369"/>
      <c r="G357" s="369"/>
      <c r="H357" s="369"/>
      <c r="I357" s="369"/>
      <c r="J357" s="369"/>
      <c r="K357" s="369"/>
      <c r="L357" s="369"/>
      <c r="M357" s="369"/>
      <c r="N357" s="369"/>
      <c r="O357" s="369"/>
      <c r="P357" s="369"/>
      <c r="Q357" s="369"/>
      <c r="R357" s="369"/>
      <c r="S357" s="369"/>
      <c r="T357" s="369"/>
      <c r="U357" s="369"/>
      <c r="V357" s="369"/>
      <c r="W357" s="369"/>
      <c r="X357" s="369"/>
      <c r="Y357" s="369"/>
      <c r="Z357" s="369"/>
      <c r="AA357" s="369"/>
      <c r="AB357" s="369"/>
      <c r="AC357" s="369"/>
      <c r="AD357" s="369"/>
      <c r="AE357" s="369"/>
      <c r="AF357" s="369"/>
      <c r="AG357" s="369"/>
      <c r="AH357" s="369"/>
      <c r="AI357" s="369"/>
      <c r="AJ357" s="369"/>
      <c r="AK357" s="369"/>
      <c r="AL357" s="369"/>
      <c r="AM357" s="278"/>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selectLockedCells="1"/>
  <dataConsolidate link="1"/>
  <mergeCells count="584">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35:AK235"/>
    <mergeCell ref="AH236:AK236"/>
    <mergeCell ref="AH237:AK237"/>
    <mergeCell ref="AH238:AK238"/>
    <mergeCell ref="B227:AE227"/>
    <mergeCell ref="B228:AE228"/>
    <mergeCell ref="B229:AE229"/>
    <mergeCell ref="B225:AG225"/>
    <mergeCell ref="B247:AG247"/>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A1:M2"/>
    <mergeCell ref="A12:L13"/>
    <mergeCell ref="M12:P13"/>
    <mergeCell ref="AI10:AI11"/>
    <mergeCell ref="AF10:AF11"/>
    <mergeCell ref="AC10:AC11"/>
    <mergeCell ref="AD10:AE11"/>
    <mergeCell ref="AG10:AH11"/>
    <mergeCell ref="A4:AJ5"/>
    <mergeCell ref="A6:AJ7"/>
    <mergeCell ref="A8:AJ9"/>
    <mergeCell ref="Y10:AB11"/>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s>
  <phoneticPr fontId="1"/>
  <conditionalFormatting sqref="B60:I60">
    <cfRule type="expression" dxfId="56" priority="43">
      <formula>$AT$60&lt;&gt;""</formula>
    </cfRule>
  </conditionalFormatting>
  <conditionalFormatting sqref="B61:I61">
    <cfRule type="expression" dxfId="55" priority="42">
      <formula>$AT$61&lt;&gt;""</formula>
    </cfRule>
  </conditionalFormatting>
  <conditionalFormatting sqref="B65:I66">
    <cfRule type="expression" dxfId="54" priority="41">
      <formula>$AT$65&lt;&gt;""</formula>
    </cfRule>
  </conditionalFormatting>
  <conditionalFormatting sqref="B67:I68">
    <cfRule type="expression" dxfId="53" priority="39">
      <formula>$AT$68&lt;&gt;""</formula>
    </cfRule>
    <cfRule type="expression" dxfId="52" priority="40">
      <formula>$AT$67&lt;&gt;""</formula>
    </cfRule>
  </conditionalFormatting>
  <conditionalFormatting sqref="B72:I72">
    <cfRule type="expression" dxfId="51" priority="38">
      <formula>$AT$72&lt;&gt;""</formula>
    </cfRule>
  </conditionalFormatting>
  <conditionalFormatting sqref="B73:I75">
    <cfRule type="expression" dxfId="50" priority="37">
      <formula>$AT$73&lt;&gt;""</formula>
    </cfRule>
  </conditionalFormatting>
  <conditionalFormatting sqref="A78:G78">
    <cfRule type="expression" dxfId="49" priority="36">
      <formula>$AT$78&lt;&gt;""</formula>
    </cfRule>
  </conditionalFormatting>
  <conditionalFormatting sqref="A81:I81">
    <cfRule type="expression" dxfId="48" priority="35">
      <formula>$AT$81&lt;&gt;""</formula>
    </cfRule>
  </conditionalFormatting>
  <conditionalFormatting sqref="B84:I84">
    <cfRule type="expression" dxfId="47" priority="34">
      <formula>$AT$84&lt;&gt;""</formula>
    </cfRule>
  </conditionalFormatting>
  <conditionalFormatting sqref="B85:I85">
    <cfRule type="expression" dxfId="46" priority="33">
      <formula>$AT$85&lt;&gt;""</formula>
    </cfRule>
  </conditionalFormatting>
  <conditionalFormatting sqref="B86:I87">
    <cfRule type="expression" dxfId="45" priority="32">
      <formula>$AT$86&lt;&gt;""</formula>
    </cfRule>
  </conditionalFormatting>
  <conditionalFormatting sqref="B88:I89">
    <cfRule type="expression" dxfId="44" priority="31">
      <formula>$AT$88&lt;&gt;""</formula>
    </cfRule>
  </conditionalFormatting>
  <conditionalFormatting sqref="B90:I90">
    <cfRule type="expression" dxfId="43" priority="30">
      <formula>$AT$90&lt;&gt;""</formula>
    </cfRule>
  </conditionalFormatting>
  <conditionalFormatting sqref="B91:I92">
    <cfRule type="expression" dxfId="42" priority="29">
      <formula>$AT$92&lt;&gt;""</formula>
    </cfRule>
  </conditionalFormatting>
  <conditionalFormatting sqref="B94:I99">
    <cfRule type="expression" dxfId="41" priority="28">
      <formula>$AM$94&lt;&gt;""</formula>
    </cfRule>
  </conditionalFormatting>
  <conditionalFormatting sqref="B100:I102">
    <cfRule type="expression" dxfId="40" priority="27">
      <formula>$AT$100&lt;&gt;""</formula>
    </cfRule>
  </conditionalFormatting>
  <conditionalFormatting sqref="B103:I104">
    <cfRule type="expression" dxfId="39" priority="26">
      <formula>$AT$104&lt;&gt;""</formula>
    </cfRule>
  </conditionalFormatting>
  <conditionalFormatting sqref="B105:I106">
    <cfRule type="expression" dxfId="38" priority="25">
      <formula>$AT$106&lt;&gt;""</formula>
    </cfRule>
  </conditionalFormatting>
  <conditionalFormatting sqref="A109:O109">
    <cfRule type="expression" dxfId="37" priority="24">
      <formula>$AT$109&lt;&gt;""</formula>
    </cfRule>
  </conditionalFormatting>
  <conditionalFormatting sqref="B117:I117">
    <cfRule type="expression" dxfId="36" priority="23">
      <formula>$AT$117&lt;&gt;""</formula>
    </cfRule>
  </conditionalFormatting>
  <conditionalFormatting sqref="B118:I119">
    <cfRule type="expression" dxfId="35" priority="7">
      <formula>$AT$119&lt;&gt;""</formula>
    </cfRule>
    <cfRule type="expression" dxfId="34" priority="22">
      <formula>$AT$118&lt;&gt;""</formula>
    </cfRule>
  </conditionalFormatting>
  <conditionalFormatting sqref="B120:I120">
    <cfRule type="expression" dxfId="33" priority="21">
      <formula>$AT$120&lt;&gt;""</formula>
    </cfRule>
  </conditionalFormatting>
  <conditionalFormatting sqref="B121:I121">
    <cfRule type="expression" dxfId="32" priority="20">
      <formula>$AT$121&lt;&gt;""</formula>
    </cfRule>
  </conditionalFormatting>
  <conditionalFormatting sqref="B122:I122">
    <cfRule type="expression" dxfId="31" priority="19">
      <formula>$AT$122&lt;&gt;""</formula>
    </cfRule>
  </conditionalFormatting>
  <conditionalFormatting sqref="B123:I123">
    <cfRule type="expression" dxfId="30" priority="18">
      <formula>$AT$123&lt;&gt;""</formula>
    </cfRule>
  </conditionalFormatting>
  <conditionalFormatting sqref="B124:I124">
    <cfRule type="expression" dxfId="29" priority="17">
      <formula>$AT$124&lt;&gt;""</formula>
    </cfRule>
  </conditionalFormatting>
  <conditionalFormatting sqref="B125:I125">
    <cfRule type="expression" dxfId="28" priority="16">
      <formula>$AT$125&lt;&gt;""</formula>
    </cfRule>
  </conditionalFormatting>
  <conditionalFormatting sqref="B153:K153">
    <cfRule type="expression" dxfId="27" priority="15">
      <formula>$AT$153&lt;&gt;""</formula>
    </cfRule>
  </conditionalFormatting>
  <conditionalFormatting sqref="B154:K154">
    <cfRule type="expression" dxfId="26" priority="14">
      <formula>$AT$154&lt;&gt;""</formula>
    </cfRule>
  </conditionalFormatting>
  <conditionalFormatting sqref="B155:K155">
    <cfRule type="expression" dxfId="25" priority="13">
      <formula>$AT$155&lt;&gt;""</formula>
    </cfRule>
  </conditionalFormatting>
  <conditionalFormatting sqref="B156:K156">
    <cfRule type="expression" dxfId="24" priority="12">
      <formula>$AT$156&lt;&gt;""</formula>
    </cfRule>
  </conditionalFormatting>
  <conditionalFormatting sqref="B157:K157">
    <cfRule type="expression" dxfId="23" priority="11">
      <formula>$AT$157&lt;&gt;""</formula>
    </cfRule>
  </conditionalFormatting>
  <conditionalFormatting sqref="B158:K158">
    <cfRule type="expression" dxfId="22" priority="10">
      <formula>$AT$158&lt;&gt;""</formula>
    </cfRule>
  </conditionalFormatting>
  <conditionalFormatting sqref="B159:K159">
    <cfRule type="expression" dxfId="21" priority="9">
      <formula>$AT$159&lt;&gt;""</formula>
    </cfRule>
  </conditionalFormatting>
  <conditionalFormatting sqref="B160:K160">
    <cfRule type="expression" dxfId="20" priority="8">
      <formula>$AT$160&lt;&gt;""</formula>
    </cfRule>
  </conditionalFormatting>
  <conditionalFormatting sqref="AT60:AT61">
    <cfRule type="notContainsBlanks" dxfId="19" priority="47">
      <formula>LEN(TRIM(AT60))&gt;0</formula>
    </cfRule>
  </conditionalFormatting>
  <conditionalFormatting sqref="AT67:AT68 AT65 AT72:AT73">
    <cfRule type="notContainsBlanks" dxfId="18" priority="48">
      <formula>LEN(TRIM(AT65))&gt;0</formula>
    </cfRule>
  </conditionalFormatting>
  <conditionalFormatting sqref="AT81 AT78">
    <cfRule type="notContainsBlanks" dxfId="17" priority="49">
      <formula>LEN(TRIM(AT78))&gt;0</formula>
    </cfRule>
  </conditionalFormatting>
  <conditionalFormatting sqref="AT106 AT104 AT94:AT100 AT92 AT90 AT88 AT84:AT86">
    <cfRule type="notContainsBlanks" dxfId="16" priority="50">
      <formula>LEN(TRIM(AT84))&gt;0</formula>
    </cfRule>
  </conditionalFormatting>
  <conditionalFormatting sqref="AT116:AT125">
    <cfRule type="notContainsBlanks" dxfId="15" priority="51">
      <formula>LEN(TRIM(AT116))&gt;0</formula>
    </cfRule>
  </conditionalFormatting>
  <conditionalFormatting sqref="AT153:AT160">
    <cfRule type="notContainsBlanks" dxfId="14"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xr:uid="{F2A7E963-2F9F-4C25-93EB-8B27FEEA756A}">
      <formula1>1</formula1>
    </dataValidation>
  </dataValidations>
  <printOptions horizontalCentered="1"/>
  <pageMargins left="0.7" right="0.7" top="0.75" bottom="0.75" header="0.3" footer="0.3"/>
  <pageSetup paperSize="9" scale="90"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182880</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182880</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16</xdr:col>
                    <xdr:colOff>182880</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26</xdr:col>
                    <xdr:colOff>182880</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213360</xdr:colOff>
                    <xdr:row>77</xdr:row>
                    <xdr:rowOff>0</xdr:rowOff>
                  </from>
                  <to>
                    <xdr:col>10</xdr:col>
                    <xdr:colOff>0</xdr:colOff>
                    <xdr:row>77</xdr:row>
                    <xdr:rowOff>220980</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220980</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220980</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220980</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182880</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182880</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220980</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220980</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220980</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213360</xdr:colOff>
                    <xdr:row>100</xdr:row>
                    <xdr:rowOff>0</xdr:rowOff>
                  </from>
                  <to>
                    <xdr:col>10</xdr:col>
                    <xdr:colOff>0</xdr:colOff>
                    <xdr:row>101</xdr:row>
                    <xdr:rowOff>220980</xdr:rowOff>
                  </to>
                </anchor>
              </controlPr>
            </control>
          </mc:Choice>
        </mc:AlternateContent>
        <mc:AlternateContent xmlns:mc="http://schemas.openxmlformats.org/markup-compatibility/2006">
          <mc:Choice Requires="x14">
            <control shapeId="1342" r:id="rId25" name="チェック34">
              <controlPr defaultSize="0" autoFill="0" autoLine="0" autoPict="0">
                <anchor moveWithCells="1">
                  <from>
                    <xdr:col>27</xdr:col>
                    <xdr:colOff>0</xdr:colOff>
                    <xdr:row>100</xdr:row>
                    <xdr:rowOff>0</xdr:rowOff>
                  </from>
                  <to>
                    <xdr:col>28</xdr:col>
                    <xdr:colOff>0</xdr:colOff>
                    <xdr:row>101</xdr:row>
                    <xdr:rowOff>220980</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182880</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182880</xdr:colOff>
                    <xdr:row>86</xdr:row>
                    <xdr:rowOff>0</xdr:rowOff>
                  </from>
                  <to>
                    <xdr:col>19</xdr:col>
                    <xdr:colOff>0</xdr:colOff>
                    <xdr:row>86</xdr:row>
                    <xdr:rowOff>213360</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213360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213360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213360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213360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182880</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182880</xdr:colOff>
                    <xdr:row>119</xdr:row>
                    <xdr:rowOff>0</xdr:rowOff>
                  </from>
                  <to>
                    <xdr:col>16</xdr:col>
                    <xdr:colOff>182880</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182880</xdr:colOff>
                    <xdr:row>120</xdr:row>
                    <xdr:rowOff>0</xdr:rowOff>
                  </from>
                  <to>
                    <xdr:col>16</xdr:col>
                    <xdr:colOff>182880</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182880</xdr:colOff>
                    <xdr:row>121</xdr:row>
                    <xdr:rowOff>0</xdr:rowOff>
                  </from>
                  <to>
                    <xdr:col>16</xdr:col>
                    <xdr:colOff>182880</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182880</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182880</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182880</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175260</xdr:colOff>
                    <xdr:row>129</xdr:row>
                    <xdr:rowOff>0</xdr:rowOff>
                  </from>
                  <to>
                    <xdr:col>18</xdr:col>
                    <xdr:colOff>7620</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182880</xdr:colOff>
                    <xdr:row>131</xdr:row>
                    <xdr:rowOff>0</xdr:rowOff>
                  </from>
                  <to>
                    <xdr:col>16</xdr:col>
                    <xdr:colOff>182880</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175260</xdr:colOff>
                    <xdr:row>133</xdr:row>
                    <xdr:rowOff>0</xdr:rowOff>
                  </from>
                  <to>
                    <xdr:col>17</xdr:col>
                    <xdr:colOff>0</xdr:colOff>
                    <xdr:row>134</xdr:row>
                    <xdr:rowOff>7620</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182880</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182880</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182880</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182880</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182880</xdr:colOff>
                    <xdr:row>143</xdr:row>
                    <xdr:rowOff>0</xdr:rowOff>
                  </from>
                  <to>
                    <xdr:col>16</xdr:col>
                    <xdr:colOff>182880</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182880</xdr:colOff>
                    <xdr:row>144</xdr:row>
                    <xdr:rowOff>0</xdr:rowOff>
                  </from>
                  <to>
                    <xdr:col>16</xdr:col>
                    <xdr:colOff>182880</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182880</xdr:colOff>
                    <xdr:row>145</xdr:row>
                    <xdr:rowOff>0</xdr:rowOff>
                  </from>
                  <to>
                    <xdr:col>16</xdr:col>
                    <xdr:colOff>182880</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182880</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182880</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182880</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396240</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182880</xdr:colOff>
                    <xdr:row>115</xdr:row>
                    <xdr:rowOff>228600</xdr:rowOff>
                  </from>
                  <to>
                    <xdr:col>15</xdr:col>
                    <xdr:colOff>182880</xdr:colOff>
                    <xdr:row>116</xdr:row>
                    <xdr:rowOff>396240</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182880</xdr:colOff>
                    <xdr:row>127</xdr:row>
                    <xdr:rowOff>228600</xdr:rowOff>
                  </from>
                  <to>
                    <xdr:col>15</xdr:col>
                    <xdr:colOff>182880</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182880</xdr:colOff>
                    <xdr:row>139</xdr:row>
                    <xdr:rowOff>228600</xdr:rowOff>
                  </from>
                  <to>
                    <xdr:col>15</xdr:col>
                    <xdr:colOff>182880</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J81:R81 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646822F9-6787-430D-9AB1-3FEE7F6B7472}">
          <x14:formula1>
            <xm:f>用途番号用!$B$7:$B$73</xm:f>
          </x14:formula1>
          <xm:sqref>AF98:AJ98 W94:AA94 AF94:AJ94 AF96:AJ96 W96:AA96 N96:R96 N98:R98 W98:AA98 N94:R94</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FO65"/>
  <sheetViews>
    <sheetView view="pageBreakPreview" topLeftCell="C1" zoomScaleNormal="100" zoomScaleSheetLayoutView="100" workbookViewId="0">
      <pane ySplit="5" topLeftCell="A6" activePane="bottomLeft" state="frozen"/>
      <selection activeCell="C4" sqref="C4"/>
      <selection pane="bottomLeft" activeCell="C4" sqref="C4"/>
    </sheetView>
  </sheetViews>
  <sheetFormatPr defaultColWidth="19.33203125" defaultRowHeight="13.2"/>
  <cols>
    <col min="1" max="2" width="3.77734375" style="1" hidden="1" customWidth="1"/>
    <col min="3" max="41" width="12.6640625" style="1" customWidth="1"/>
    <col min="42" max="46" width="1.77734375" style="1" customWidth="1"/>
    <col min="47" max="53" width="3.6640625" style="1" customWidth="1"/>
    <col min="54" max="54" width="3.6640625" style="1" customWidth="1" collapsed="1"/>
    <col min="55" max="60" width="3.6640625" style="1" customWidth="1"/>
    <col min="61" max="61" width="3.6640625" style="1" customWidth="1" collapsed="1"/>
    <col min="62" max="66" width="3.6640625" style="1" customWidth="1"/>
    <col min="67" max="67" width="3.6640625" style="1" customWidth="1" collapsed="1"/>
    <col min="68" max="70" width="3.6640625" style="1" customWidth="1"/>
    <col min="71" max="71" width="3.6640625" style="1" customWidth="1" collapsed="1"/>
    <col min="72" max="72" width="4.44140625" style="1" customWidth="1"/>
    <col min="73" max="74" width="5.21875" style="1" bestFit="1" customWidth="1"/>
    <col min="75" max="76" width="3.6640625" style="1" customWidth="1" collapsed="1"/>
    <col min="77" max="78" width="3.6640625" style="1" customWidth="1"/>
    <col min="79" max="79" width="3.44140625" style="1" customWidth="1"/>
    <col min="80" max="80" width="3.6640625" style="1" customWidth="1" collapsed="1"/>
    <col min="81" max="87" width="3.6640625" style="1" customWidth="1"/>
    <col min="88" max="88" width="3.6640625" style="1" customWidth="1" collapsed="1"/>
    <col min="89" max="92" width="3.6640625" style="1" customWidth="1"/>
    <col min="93" max="93" width="4.21875" style="1" customWidth="1"/>
    <col min="94" max="94" width="3.6640625" style="1" customWidth="1"/>
    <col min="95" max="95" width="3.6640625" style="1" customWidth="1" collapsed="1"/>
    <col min="96" max="99" width="3.6640625" style="1" customWidth="1"/>
    <col min="100" max="100" width="3.6640625" style="1" hidden="1" customWidth="1"/>
    <col min="101" max="105" width="3.6640625" style="1" customWidth="1"/>
    <col min="106" max="106" width="3.6640625" style="1" customWidth="1" collapsed="1"/>
    <col min="107" max="113" width="3.6640625" style="1" customWidth="1"/>
    <col min="114" max="114" width="3.6640625" style="1" customWidth="1" collapsed="1"/>
    <col min="115" max="119" width="3.6640625" style="1" customWidth="1"/>
    <col min="120" max="120" width="3.33203125" style="1" customWidth="1"/>
    <col min="121" max="121" width="3.6640625" style="1" customWidth="1" collapsed="1"/>
    <col min="122" max="126" width="3.6640625" style="1" customWidth="1"/>
    <col min="127" max="127" width="3.6640625" style="1" hidden="1" customWidth="1"/>
    <col min="128" max="128" width="3.6640625" style="1" customWidth="1" collapsed="1"/>
    <col min="129" max="146" width="3.6640625" style="1" customWidth="1"/>
    <col min="147" max="148" width="3.6640625" style="1" hidden="1" customWidth="1"/>
    <col min="149" max="153" width="3.6640625" style="1" customWidth="1"/>
    <col min="154" max="154" width="5.77734375" style="1" customWidth="1"/>
    <col min="155" max="159" width="3.6640625" style="1" customWidth="1"/>
    <col min="160" max="160" width="3.6640625" style="1" hidden="1" customWidth="1"/>
    <col min="161" max="164" width="3.6640625" style="1" customWidth="1"/>
    <col min="165" max="165" width="3.6640625" style="1" hidden="1" customWidth="1"/>
    <col min="166" max="169" width="3.6640625" style="1" customWidth="1"/>
    <col min="170" max="170" width="4.21875" style="1" customWidth="1"/>
    <col min="171" max="171" width="5.21875" style="1" bestFit="1" customWidth="1"/>
    <col min="172" max="16384" width="19.33203125" style="1"/>
  </cols>
  <sheetData>
    <row r="1" spans="1:171" hidden="1">
      <c r="A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H1" s="1">
        <v>36</v>
      </c>
      <c r="AI1" s="1">
        <v>37</v>
      </c>
      <c r="AJ1" s="1">
        <v>38</v>
      </c>
      <c r="AK1" s="1">
        <v>39</v>
      </c>
      <c r="AL1" s="1">
        <v>40</v>
      </c>
      <c r="AM1" s="1">
        <v>41</v>
      </c>
      <c r="AN1" s="1">
        <v>42</v>
      </c>
      <c r="AO1" s="1">
        <v>43</v>
      </c>
      <c r="AP1" s="1">
        <v>32</v>
      </c>
      <c r="AQ1" s="1">
        <v>32</v>
      </c>
      <c r="AR1" s="1">
        <v>33</v>
      </c>
      <c r="AS1" s="1">
        <v>34</v>
      </c>
      <c r="AT1" s="1">
        <v>35</v>
      </c>
      <c r="AU1" s="1">
        <v>36</v>
      </c>
      <c r="AV1" s="1">
        <v>37</v>
      </c>
      <c r="AW1" s="1">
        <v>38</v>
      </c>
      <c r="AX1" s="1">
        <v>39</v>
      </c>
      <c r="AY1" s="1">
        <v>40</v>
      </c>
      <c r="AZ1" s="1">
        <v>41</v>
      </c>
      <c r="BA1" s="1">
        <v>43</v>
      </c>
      <c r="BB1" s="1">
        <v>44</v>
      </c>
      <c r="BC1" s="1">
        <v>45</v>
      </c>
      <c r="BD1" s="1">
        <v>46</v>
      </c>
      <c r="BE1" s="1">
        <v>47</v>
      </c>
      <c r="BF1" s="1">
        <v>48</v>
      </c>
      <c r="BG1" s="1">
        <v>49</v>
      </c>
      <c r="BH1" s="1">
        <v>50</v>
      </c>
      <c r="BI1" s="1">
        <v>51</v>
      </c>
      <c r="BJ1" s="1">
        <v>52</v>
      </c>
      <c r="BK1" s="1">
        <v>53</v>
      </c>
      <c r="BL1" s="1">
        <v>54</v>
      </c>
      <c r="BM1" s="1">
        <v>55</v>
      </c>
      <c r="BN1" s="1">
        <v>56</v>
      </c>
      <c r="BO1" s="1">
        <v>57</v>
      </c>
      <c r="BP1" s="1">
        <v>58</v>
      </c>
      <c r="BQ1" s="1">
        <v>59</v>
      </c>
      <c r="BR1" s="1">
        <v>60</v>
      </c>
      <c r="BS1" s="1">
        <v>61</v>
      </c>
      <c r="BT1" s="1">
        <v>62</v>
      </c>
      <c r="BW1" s="1">
        <v>64</v>
      </c>
      <c r="BX1" s="1">
        <v>65</v>
      </c>
      <c r="BY1" s="1">
        <v>66</v>
      </c>
      <c r="BZ1" s="1">
        <v>67</v>
      </c>
      <c r="CA1" s="1">
        <v>68</v>
      </c>
      <c r="CB1" s="1">
        <v>69</v>
      </c>
      <c r="CC1" s="1">
        <v>70</v>
      </c>
      <c r="CD1" s="1">
        <v>71</v>
      </c>
      <c r="CE1" s="1">
        <v>72</v>
      </c>
      <c r="CF1" s="1">
        <v>73</v>
      </c>
      <c r="CG1" s="1">
        <v>74</v>
      </c>
      <c r="CH1" s="1">
        <v>75</v>
      </c>
      <c r="CI1" s="1">
        <v>76</v>
      </c>
      <c r="CJ1" s="1">
        <v>77</v>
      </c>
      <c r="CK1" s="1">
        <v>78</v>
      </c>
      <c r="CL1" s="1">
        <v>79</v>
      </c>
      <c r="CM1" s="1">
        <v>80</v>
      </c>
      <c r="CN1" s="1">
        <v>81</v>
      </c>
      <c r="CP1" s="1">
        <v>83</v>
      </c>
      <c r="CQ1" s="1">
        <v>84</v>
      </c>
      <c r="CR1" s="1">
        <v>85</v>
      </c>
      <c r="CS1" s="1">
        <v>86</v>
      </c>
      <c r="CT1" s="1">
        <v>88</v>
      </c>
      <c r="CU1" s="1">
        <v>89</v>
      </c>
      <c r="CV1" s="1">
        <v>90</v>
      </c>
      <c r="CW1" s="1">
        <v>91</v>
      </c>
      <c r="CX1" s="1">
        <v>92</v>
      </c>
      <c r="CY1" s="1">
        <v>93</v>
      </c>
      <c r="CZ1" s="1">
        <v>94</v>
      </c>
      <c r="DA1" s="1">
        <v>95</v>
      </c>
      <c r="DB1" s="1">
        <v>96</v>
      </c>
      <c r="DC1" s="1">
        <v>97</v>
      </c>
      <c r="DD1" s="1">
        <v>98</v>
      </c>
      <c r="DE1" s="1">
        <v>99</v>
      </c>
      <c r="DF1" s="1">
        <v>100</v>
      </c>
      <c r="DG1" s="1">
        <v>101</v>
      </c>
      <c r="DH1" s="1">
        <v>102</v>
      </c>
      <c r="DI1" s="1">
        <v>103</v>
      </c>
      <c r="DJ1" s="1">
        <v>104</v>
      </c>
      <c r="DK1" s="1">
        <v>105</v>
      </c>
      <c r="DL1" s="1">
        <v>106</v>
      </c>
      <c r="DM1" s="1">
        <v>107</v>
      </c>
      <c r="DN1" s="1">
        <v>108</v>
      </c>
      <c r="DO1" s="1">
        <v>109</v>
      </c>
      <c r="DP1" s="1">
        <v>110</v>
      </c>
      <c r="DQ1" s="1">
        <v>111</v>
      </c>
      <c r="DR1" s="1">
        <v>112</v>
      </c>
      <c r="DS1" s="1">
        <v>113</v>
      </c>
      <c r="DT1" s="1">
        <v>114</v>
      </c>
      <c r="DU1" s="1">
        <v>115</v>
      </c>
      <c r="DV1" s="1">
        <v>116</v>
      </c>
      <c r="DX1" s="1">
        <v>117</v>
      </c>
      <c r="DY1" s="1">
        <v>118</v>
      </c>
      <c r="DZ1" s="1">
        <v>119</v>
      </c>
      <c r="EA1" s="1">
        <v>120</v>
      </c>
      <c r="EB1" s="1">
        <v>121</v>
      </c>
      <c r="EC1" s="1">
        <v>122</v>
      </c>
      <c r="ED1" s="1">
        <v>123</v>
      </c>
      <c r="EE1" s="1">
        <v>124</v>
      </c>
      <c r="EF1" s="1">
        <v>125</v>
      </c>
      <c r="EG1" s="1">
        <v>126</v>
      </c>
      <c r="EH1" s="1">
        <v>127</v>
      </c>
      <c r="EI1" s="1">
        <v>128</v>
      </c>
      <c r="EJ1" s="1">
        <v>129</v>
      </c>
      <c r="EK1" s="1">
        <v>130</v>
      </c>
      <c r="EL1" s="1">
        <v>131</v>
      </c>
      <c r="EM1" s="1">
        <v>132</v>
      </c>
      <c r="EN1" s="1">
        <v>133</v>
      </c>
      <c r="EO1" s="1">
        <v>134</v>
      </c>
      <c r="EP1" s="1">
        <v>135</v>
      </c>
      <c r="ES1" s="1">
        <v>136</v>
      </c>
      <c r="ET1" s="1">
        <v>137</v>
      </c>
      <c r="EU1" s="1">
        <v>138</v>
      </c>
      <c r="EV1" s="1">
        <v>139</v>
      </c>
      <c r="EW1" s="1">
        <v>140</v>
      </c>
      <c r="EX1" s="1">
        <v>141</v>
      </c>
      <c r="EY1" s="1">
        <v>142</v>
      </c>
      <c r="EZ1" s="1">
        <v>143</v>
      </c>
      <c r="FA1" s="1">
        <v>144</v>
      </c>
      <c r="FB1" s="1">
        <v>145</v>
      </c>
      <c r="FC1" s="1">
        <v>146</v>
      </c>
      <c r="FE1" s="1">
        <v>147</v>
      </c>
      <c r="FF1" s="1">
        <v>148</v>
      </c>
      <c r="FG1" s="1">
        <v>149</v>
      </c>
      <c r="FH1" s="1">
        <v>151</v>
      </c>
      <c r="FJ1" s="1">
        <v>152</v>
      </c>
      <c r="FK1" s="1">
        <v>153</v>
      </c>
      <c r="FL1" s="1">
        <v>154</v>
      </c>
      <c r="FM1" s="1">
        <v>157</v>
      </c>
    </row>
    <row r="2" spans="1:171" s="225" customFormat="1" ht="46.5" hidden="1" customHeight="1">
      <c r="V2" s="226"/>
    </row>
    <row r="3" spans="1:171" ht="13.8" hidden="1" thickBot="1"/>
    <row r="4" spans="1:171" s="14" customFormat="1" ht="176.25" customHeight="1" thickBot="1">
      <c r="A4" s="14" t="s">
        <v>89</v>
      </c>
      <c r="C4" s="10" t="s">
        <v>2049</v>
      </c>
      <c r="D4" s="10" t="s">
        <v>2051</v>
      </c>
      <c r="E4" s="10" t="s">
        <v>2052</v>
      </c>
      <c r="F4" s="10" t="s">
        <v>2050</v>
      </c>
      <c r="G4" s="10" t="s">
        <v>2053</v>
      </c>
      <c r="H4" s="10" t="s">
        <v>2054</v>
      </c>
      <c r="I4" s="10" t="s">
        <v>2055</v>
      </c>
      <c r="J4" s="10" t="s">
        <v>2056</v>
      </c>
      <c r="K4" s="10" t="s">
        <v>2057</v>
      </c>
      <c r="L4" s="10" t="s">
        <v>2058</v>
      </c>
      <c r="M4" s="10" t="s">
        <v>2477</v>
      </c>
      <c r="N4" s="10" t="s">
        <v>2476</v>
      </c>
      <c r="O4" s="10" t="s">
        <v>2060</v>
      </c>
      <c r="P4" s="10" t="s">
        <v>2061</v>
      </c>
      <c r="Q4" s="10" t="s">
        <v>2062</v>
      </c>
      <c r="R4" s="10" t="s">
        <v>2063</v>
      </c>
      <c r="S4" s="10" t="s">
        <v>2064</v>
      </c>
      <c r="T4" s="10" t="s">
        <v>2065</v>
      </c>
      <c r="U4" s="10" t="s">
        <v>2322</v>
      </c>
      <c r="V4" s="10" t="s">
        <v>2323</v>
      </c>
      <c r="W4" s="10" t="s">
        <v>2324</v>
      </c>
      <c r="X4" s="10" t="s">
        <v>2325</v>
      </c>
      <c r="Y4" s="10" t="s">
        <v>2326</v>
      </c>
      <c r="Z4" s="10" t="s">
        <v>2327</v>
      </c>
      <c r="AA4" s="10" t="s">
        <v>2328</v>
      </c>
      <c r="AB4" s="10" t="s">
        <v>2329</v>
      </c>
      <c r="AC4" s="10" t="s">
        <v>2330</v>
      </c>
      <c r="AD4" s="10" t="s">
        <v>2331</v>
      </c>
      <c r="AE4" s="10" t="s">
        <v>2332</v>
      </c>
      <c r="AF4" s="10" t="s">
        <v>2333</v>
      </c>
      <c r="AG4" s="355" t="s">
        <v>2470</v>
      </c>
      <c r="AH4" s="355" t="s">
        <v>2478</v>
      </c>
      <c r="AI4" s="355" t="s">
        <v>2479</v>
      </c>
      <c r="AJ4" s="355" t="s">
        <v>2480</v>
      </c>
      <c r="AK4" s="355" t="s">
        <v>2481</v>
      </c>
      <c r="AL4" s="355" t="s">
        <v>2482</v>
      </c>
      <c r="AM4" s="355" t="s">
        <v>2483</v>
      </c>
      <c r="AN4" s="355" t="s">
        <v>2424</v>
      </c>
      <c r="AO4" s="355" t="s">
        <v>2425</v>
      </c>
      <c r="AR4" s="26"/>
      <c r="AU4" s="518" t="s">
        <v>2052</v>
      </c>
      <c r="AV4" s="519"/>
      <c r="AW4" s="227" t="s">
        <v>2053</v>
      </c>
      <c r="AX4" s="227" t="s">
        <v>2334</v>
      </c>
      <c r="AY4" s="518" t="s">
        <v>2055</v>
      </c>
      <c r="AZ4" s="519"/>
      <c r="BA4" s="519"/>
      <c r="BB4" s="519"/>
      <c r="BC4" s="518" t="s">
        <v>2056</v>
      </c>
      <c r="BD4" s="519"/>
      <c r="BE4" s="519"/>
      <c r="BF4" s="519"/>
      <c r="BG4" s="518" t="s">
        <v>2057</v>
      </c>
      <c r="BH4" s="519"/>
      <c r="BI4" s="519"/>
      <c r="BJ4" s="518" t="s">
        <v>2062</v>
      </c>
      <c r="BK4" s="519"/>
      <c r="BL4" s="519"/>
      <c r="BM4" s="519"/>
      <c r="BN4" s="519"/>
      <c r="BO4" s="517" t="s">
        <v>2058</v>
      </c>
      <c r="BP4" s="517"/>
      <c r="BQ4" s="517"/>
      <c r="BR4" s="517"/>
      <c r="BS4" s="517" t="s">
        <v>2059</v>
      </c>
      <c r="BT4" s="517"/>
      <c r="BU4" s="517"/>
      <c r="BV4" s="517"/>
      <c r="BW4" s="228" t="s">
        <v>2055</v>
      </c>
      <c r="BX4" s="520" t="s">
        <v>2327</v>
      </c>
      <c r="BY4" s="520"/>
      <c r="BZ4" s="520" t="s">
        <v>2060</v>
      </c>
      <c r="CA4" s="520"/>
      <c r="CB4" s="520" t="s">
        <v>2061</v>
      </c>
      <c r="CC4" s="520"/>
      <c r="CD4" s="520"/>
      <c r="CE4" s="520"/>
      <c r="CF4" s="520"/>
      <c r="CG4" s="520"/>
      <c r="CH4" s="520"/>
      <c r="CI4" s="520"/>
      <c r="CJ4" s="517" t="s">
        <v>2063</v>
      </c>
      <c r="CK4" s="517"/>
      <c r="CL4" s="517"/>
      <c r="CM4" s="517"/>
      <c r="CN4" s="517"/>
      <c r="CO4" s="517"/>
      <c r="CP4" s="517"/>
      <c r="CQ4" s="517" t="s">
        <v>2064</v>
      </c>
      <c r="CR4" s="517"/>
      <c r="CS4" s="517"/>
      <c r="CT4" s="517" t="s">
        <v>2335</v>
      </c>
      <c r="CU4" s="517"/>
      <c r="CV4" s="229" t="s">
        <v>2336</v>
      </c>
      <c r="CW4" s="524" t="s">
        <v>2337</v>
      </c>
      <c r="CX4" s="520"/>
      <c r="CY4" s="520"/>
      <c r="CZ4" s="520"/>
      <c r="DA4" s="520"/>
      <c r="DB4" s="524" t="s">
        <v>2335</v>
      </c>
      <c r="DC4" s="524"/>
      <c r="DD4" s="524"/>
      <c r="DE4" s="524"/>
      <c r="DF4" s="524" t="s">
        <v>2322</v>
      </c>
      <c r="DG4" s="520"/>
      <c r="DH4" s="524" t="s">
        <v>2338</v>
      </c>
      <c r="DI4" s="520"/>
      <c r="DJ4" s="524" t="s">
        <v>2323</v>
      </c>
      <c r="DK4" s="524"/>
      <c r="DL4" s="524"/>
      <c r="DM4" s="524"/>
      <c r="DN4" s="524"/>
      <c r="DO4" s="524" t="s">
        <v>2339</v>
      </c>
      <c r="DP4" s="524"/>
      <c r="DQ4" s="524" t="s">
        <v>2340</v>
      </c>
      <c r="DR4" s="524"/>
      <c r="DS4" s="524"/>
      <c r="DT4" s="524"/>
      <c r="DU4" s="524"/>
      <c r="DV4" s="524"/>
      <c r="DW4" s="229" t="s">
        <v>2341</v>
      </c>
      <c r="DX4" s="524" t="s">
        <v>2325</v>
      </c>
      <c r="DY4" s="524"/>
      <c r="DZ4" s="524"/>
      <c r="EA4" s="524" t="s">
        <v>2326</v>
      </c>
      <c r="EB4" s="524"/>
      <c r="EC4" s="524"/>
      <c r="ED4" s="524" t="s">
        <v>2329</v>
      </c>
      <c r="EE4" s="524"/>
      <c r="EF4" s="521" t="s">
        <v>2327</v>
      </c>
      <c r="EG4" s="522"/>
      <c r="EH4" s="523"/>
      <c r="EI4" s="524" t="s">
        <v>2325</v>
      </c>
      <c r="EJ4" s="524"/>
      <c r="EK4" s="524" t="s">
        <v>2328</v>
      </c>
      <c r="EL4" s="524"/>
      <c r="EM4" s="524"/>
      <c r="EN4" s="524"/>
      <c r="EO4" s="524"/>
      <c r="EP4" s="524"/>
      <c r="EQ4" s="230" t="s">
        <v>2342</v>
      </c>
      <c r="ER4" s="231" t="s">
        <v>2343</v>
      </c>
      <c r="ES4" s="520" t="s">
        <v>2330</v>
      </c>
      <c r="ET4" s="520"/>
      <c r="EU4" s="520"/>
      <c r="EV4" s="524" t="s">
        <v>2331</v>
      </c>
      <c r="EW4" s="524"/>
      <c r="EX4" s="356" t="s">
        <v>2332</v>
      </c>
      <c r="EY4" s="524" t="s">
        <v>2333</v>
      </c>
      <c r="EZ4" s="524"/>
      <c r="FA4" s="524"/>
      <c r="FB4" s="524"/>
      <c r="FC4" s="524"/>
      <c r="FD4" s="230" t="s">
        <v>2344</v>
      </c>
      <c r="FE4" s="524" t="s">
        <v>2053</v>
      </c>
      <c r="FF4" s="524"/>
      <c r="FG4" s="524"/>
      <c r="FH4" s="524"/>
      <c r="FI4" s="230" t="s">
        <v>2345</v>
      </c>
      <c r="FJ4" s="517" t="s">
        <v>2054</v>
      </c>
      <c r="FK4" s="517"/>
      <c r="FL4" s="517"/>
      <c r="FM4" s="517"/>
      <c r="FN4" s="517" t="s">
        <v>2484</v>
      </c>
      <c r="FO4" s="517"/>
    </row>
    <row r="5" spans="1:171" s="14" customFormat="1" ht="20.25" hidden="1" customHeight="1">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249"/>
      <c r="AH5" s="249"/>
      <c r="AI5" s="249"/>
      <c r="AJ5" s="249"/>
      <c r="AK5" s="249"/>
      <c r="AL5" s="249"/>
      <c r="AM5" s="249"/>
      <c r="AN5" s="249"/>
      <c r="AO5" s="249"/>
      <c r="AR5" s="26"/>
      <c r="AT5" s="232" t="s">
        <v>2346</v>
      </c>
      <c r="AU5" s="232">
        <f t="shared" ref="AU5:BR5" si="0">COUNT(AU6:AU17)</f>
        <v>12</v>
      </c>
      <c r="AV5" s="232">
        <f t="shared" si="0"/>
        <v>12</v>
      </c>
      <c r="AW5" s="232">
        <f t="shared" si="0"/>
        <v>0</v>
      </c>
      <c r="AX5" s="232">
        <f t="shared" si="0"/>
        <v>0</v>
      </c>
      <c r="AY5" s="232">
        <f t="shared" si="0"/>
        <v>0</v>
      </c>
      <c r="AZ5" s="232">
        <f t="shared" si="0"/>
        <v>0</v>
      </c>
      <c r="BA5" s="232">
        <f t="shared" si="0"/>
        <v>0</v>
      </c>
      <c r="BB5" s="232">
        <f t="shared" ca="1" si="0"/>
        <v>0</v>
      </c>
      <c r="BC5" s="232">
        <f t="shared" si="0"/>
        <v>0</v>
      </c>
      <c r="BD5" s="232">
        <f t="shared" si="0"/>
        <v>0</v>
      </c>
      <c r="BE5" s="232">
        <f t="shared" si="0"/>
        <v>0</v>
      </c>
      <c r="BF5" s="232">
        <f t="shared" si="0"/>
        <v>0</v>
      </c>
      <c r="BG5" s="232">
        <f t="shared" si="0"/>
        <v>0</v>
      </c>
      <c r="BH5" s="232">
        <f t="shared" si="0"/>
        <v>0</v>
      </c>
      <c r="BI5" s="232">
        <f t="shared" si="0"/>
        <v>0</v>
      </c>
      <c r="BJ5" s="232">
        <f t="shared" si="0"/>
        <v>0</v>
      </c>
      <c r="BK5" s="232">
        <f t="shared" si="0"/>
        <v>0</v>
      </c>
      <c r="BL5" s="232">
        <f t="shared" si="0"/>
        <v>0</v>
      </c>
      <c r="BM5" s="232">
        <f t="shared" si="0"/>
        <v>0</v>
      </c>
      <c r="BN5" s="232">
        <f t="shared" si="0"/>
        <v>0</v>
      </c>
      <c r="BO5" s="232">
        <f t="shared" si="0"/>
        <v>0</v>
      </c>
      <c r="BP5" s="232">
        <f t="shared" si="0"/>
        <v>0</v>
      </c>
      <c r="BQ5" s="232">
        <f t="shared" si="0"/>
        <v>0</v>
      </c>
      <c r="BR5" s="232">
        <f t="shared" si="0"/>
        <v>0</v>
      </c>
      <c r="BS5" s="232">
        <f>COUNT(BS7:BS65)</f>
        <v>0</v>
      </c>
      <c r="BT5" s="232">
        <f t="shared" ref="BT5:CU5" si="1">COUNT(BT6:BT17)</f>
        <v>0</v>
      </c>
      <c r="BU5" s="232"/>
      <c r="BV5" s="232"/>
      <c r="BW5" s="232">
        <f t="shared" si="1"/>
        <v>0</v>
      </c>
      <c r="BX5" s="232">
        <f t="shared" si="1"/>
        <v>0</v>
      </c>
      <c r="BY5" s="232">
        <f t="shared" si="1"/>
        <v>0</v>
      </c>
      <c r="BZ5" s="232">
        <f t="shared" si="1"/>
        <v>0</v>
      </c>
      <c r="CA5" s="232">
        <f t="shared" si="1"/>
        <v>0</v>
      </c>
      <c r="CB5" s="232">
        <f t="shared" si="1"/>
        <v>0</v>
      </c>
      <c r="CC5" s="232">
        <f t="shared" si="1"/>
        <v>0</v>
      </c>
      <c r="CD5" s="232">
        <f t="shared" si="1"/>
        <v>0</v>
      </c>
      <c r="CE5" s="232">
        <f t="shared" si="1"/>
        <v>0</v>
      </c>
      <c r="CF5" s="232">
        <f t="shared" si="1"/>
        <v>0</v>
      </c>
      <c r="CG5" s="232">
        <f t="shared" si="1"/>
        <v>0</v>
      </c>
      <c r="CH5" s="232">
        <f t="shared" si="1"/>
        <v>0</v>
      </c>
      <c r="CI5" s="232">
        <f t="shared" si="1"/>
        <v>0</v>
      </c>
      <c r="CJ5" s="232">
        <f t="shared" si="1"/>
        <v>0</v>
      </c>
      <c r="CK5" s="232">
        <f t="shared" si="1"/>
        <v>0</v>
      </c>
      <c r="CL5" s="232">
        <f t="shared" si="1"/>
        <v>0</v>
      </c>
      <c r="CM5" s="232">
        <f t="shared" si="1"/>
        <v>0</v>
      </c>
      <c r="CN5" s="232">
        <f t="shared" si="1"/>
        <v>0</v>
      </c>
      <c r="CO5" s="232"/>
      <c r="CP5" s="232">
        <f t="shared" si="1"/>
        <v>0</v>
      </c>
      <c r="CQ5" s="232">
        <f t="shared" si="1"/>
        <v>0</v>
      </c>
      <c r="CR5" s="232">
        <f t="shared" si="1"/>
        <v>0</v>
      </c>
      <c r="CS5" s="232">
        <f t="shared" si="1"/>
        <v>0</v>
      </c>
      <c r="CT5" s="232">
        <f t="shared" si="1"/>
        <v>0</v>
      </c>
      <c r="CU5" s="232">
        <f t="shared" si="1"/>
        <v>0</v>
      </c>
      <c r="CV5" s="232"/>
      <c r="CW5" s="232">
        <f t="shared" ref="CW5:EP5" si="2">COUNT(CW6:CW17)</f>
        <v>0</v>
      </c>
      <c r="CX5" s="232">
        <f t="shared" si="2"/>
        <v>0</v>
      </c>
      <c r="CY5" s="232">
        <f t="shared" si="2"/>
        <v>0</v>
      </c>
      <c r="CZ5" s="232">
        <f t="shared" si="2"/>
        <v>0</v>
      </c>
      <c r="DA5" s="232">
        <f t="shared" si="2"/>
        <v>0</v>
      </c>
      <c r="DB5" s="232">
        <f t="shared" si="2"/>
        <v>0</v>
      </c>
      <c r="DC5" s="232">
        <f t="shared" si="2"/>
        <v>0</v>
      </c>
      <c r="DD5" s="232">
        <f t="shared" si="2"/>
        <v>0</v>
      </c>
      <c r="DE5" s="232">
        <f t="shared" si="2"/>
        <v>0</v>
      </c>
      <c r="DF5" s="232">
        <f t="shared" si="2"/>
        <v>0</v>
      </c>
      <c r="DG5" s="232">
        <f t="shared" si="2"/>
        <v>0</v>
      </c>
      <c r="DH5" s="232">
        <f t="shared" si="2"/>
        <v>0</v>
      </c>
      <c r="DI5" s="232">
        <f t="shared" si="2"/>
        <v>0</v>
      </c>
      <c r="DJ5" s="232">
        <f t="shared" si="2"/>
        <v>0</v>
      </c>
      <c r="DK5" s="232">
        <f t="shared" si="2"/>
        <v>0</v>
      </c>
      <c r="DL5" s="232">
        <f t="shared" si="2"/>
        <v>0</v>
      </c>
      <c r="DM5" s="232">
        <f t="shared" si="2"/>
        <v>0</v>
      </c>
      <c r="DN5" s="232">
        <f t="shared" si="2"/>
        <v>0</v>
      </c>
      <c r="DO5" s="232">
        <f t="shared" si="2"/>
        <v>0</v>
      </c>
      <c r="DP5" s="232">
        <f t="shared" si="2"/>
        <v>0</v>
      </c>
      <c r="DQ5" s="232">
        <f t="shared" si="2"/>
        <v>0</v>
      </c>
      <c r="DR5" s="232">
        <f t="shared" si="2"/>
        <v>0</v>
      </c>
      <c r="DS5" s="232">
        <f t="shared" si="2"/>
        <v>0</v>
      </c>
      <c r="DT5" s="232">
        <f t="shared" si="2"/>
        <v>0</v>
      </c>
      <c r="DU5" s="232">
        <f t="shared" si="2"/>
        <v>0</v>
      </c>
      <c r="DV5" s="232">
        <f t="shared" si="2"/>
        <v>0</v>
      </c>
      <c r="DW5" s="232"/>
      <c r="DX5" s="232">
        <f t="shared" si="2"/>
        <v>0</v>
      </c>
      <c r="DY5" s="232">
        <f t="shared" si="2"/>
        <v>0</v>
      </c>
      <c r="DZ5" s="232">
        <f t="shared" si="2"/>
        <v>0</v>
      </c>
      <c r="EA5" s="232">
        <f t="shared" si="2"/>
        <v>0</v>
      </c>
      <c r="EB5" s="232">
        <f t="shared" si="2"/>
        <v>0</v>
      </c>
      <c r="EC5" s="232">
        <f t="shared" si="2"/>
        <v>0</v>
      </c>
      <c r="ED5" s="232">
        <f t="shared" si="2"/>
        <v>0</v>
      </c>
      <c r="EE5" s="232">
        <f t="shared" si="2"/>
        <v>0</v>
      </c>
      <c r="EF5" s="232">
        <f t="shared" si="2"/>
        <v>0</v>
      </c>
      <c r="EG5" s="232">
        <f t="shared" si="2"/>
        <v>0</v>
      </c>
      <c r="EH5" s="232">
        <f t="shared" si="2"/>
        <v>0</v>
      </c>
      <c r="EI5" s="232">
        <f t="shared" si="2"/>
        <v>0</v>
      </c>
      <c r="EJ5" s="232">
        <f t="shared" si="2"/>
        <v>0</v>
      </c>
      <c r="EK5" s="232">
        <f t="shared" si="2"/>
        <v>0</v>
      </c>
      <c r="EL5" s="232">
        <f t="shared" si="2"/>
        <v>0</v>
      </c>
      <c r="EM5" s="232">
        <f t="shared" si="2"/>
        <v>0</v>
      </c>
      <c r="EN5" s="232">
        <f t="shared" si="2"/>
        <v>0</v>
      </c>
      <c r="EO5" s="232">
        <f t="shared" si="2"/>
        <v>0</v>
      </c>
      <c r="EP5" s="232">
        <f t="shared" si="2"/>
        <v>0</v>
      </c>
      <c r="EQ5" s="232"/>
      <c r="ER5" s="232"/>
      <c r="ES5" s="232">
        <f t="shared" ref="ES5:FC5" ca="1" si="3">COUNT(ES6:ES17)</f>
        <v>0</v>
      </c>
      <c r="ET5" s="232">
        <f t="shared" ca="1" si="3"/>
        <v>0</v>
      </c>
      <c r="EU5" s="232">
        <f t="shared" ca="1" si="3"/>
        <v>0</v>
      </c>
      <c r="EV5" s="232">
        <f t="shared" ca="1" si="3"/>
        <v>0</v>
      </c>
      <c r="EW5" s="232">
        <f t="shared" ca="1" si="3"/>
        <v>0</v>
      </c>
      <c r="EX5" s="232">
        <f t="shared" ca="1" si="3"/>
        <v>0</v>
      </c>
      <c r="EY5" s="232">
        <f t="shared" ca="1" si="3"/>
        <v>0</v>
      </c>
      <c r="EZ5" s="232">
        <f t="shared" ca="1" si="3"/>
        <v>0</v>
      </c>
      <c r="FA5" s="232">
        <f t="shared" ca="1" si="3"/>
        <v>0</v>
      </c>
      <c r="FB5" s="232">
        <f t="shared" ca="1" si="3"/>
        <v>0</v>
      </c>
      <c r="FC5" s="232">
        <f t="shared" ca="1" si="3"/>
        <v>0</v>
      </c>
      <c r="FD5" s="232"/>
      <c r="FE5" s="232">
        <f>COUNT(FE6:FE17)</f>
        <v>0</v>
      </c>
      <c r="FF5" s="232">
        <f>COUNT(FF6:FF17)</f>
        <v>0</v>
      </c>
      <c r="FG5" s="232">
        <f>COUNT(FG6:FG17)</f>
        <v>0</v>
      </c>
      <c r="FH5" s="232">
        <f>COUNT(FH6:FH17)</f>
        <v>0</v>
      </c>
      <c r="FI5" s="232"/>
      <c r="FJ5" s="232">
        <f>COUNT(FJ6:FJ17)</f>
        <v>0</v>
      </c>
      <c r="FK5" s="232">
        <f>COUNT(FK6:FK17)</f>
        <v>0</v>
      </c>
      <c r="FL5" s="232">
        <f>COUNT(FL6:FL17)</f>
        <v>0</v>
      </c>
      <c r="FM5" s="232">
        <f>COUNT(FM6:FM17)</f>
        <v>0</v>
      </c>
      <c r="FN5" s="232">
        <f t="shared" ref="FN5:FO5" si="4">COUNT(FN6:FN17)</f>
        <v>0</v>
      </c>
      <c r="FO5" s="232">
        <f t="shared" si="4"/>
        <v>0</v>
      </c>
    </row>
    <row r="6" spans="1:171" ht="12.6" customHeight="1">
      <c r="A6" s="233">
        <v>1</v>
      </c>
      <c r="B6" s="233">
        <f>COUNTIF('中間シート (2)'!M:M,行政集計シート※記入不要です!A6)</f>
        <v>0</v>
      </c>
      <c r="C6" s="234" t="str">
        <f>IFERROR(VLOOKUP($A6,'中間シート (2)'!$M$6:$AR$17,C$1,FALSE),"")</f>
        <v/>
      </c>
      <c r="D6" s="234" t="str">
        <f>IFERROR(VLOOKUP($A6,'中間シート (2)'!$M$6:$AR$17,D$1,FALSE),"")</f>
        <v/>
      </c>
      <c r="E6" s="234" t="str">
        <f>IFERROR(VLOOKUP($A6,'中間シート (2)'!$M$6:$AR$17,E$1,FALSE),"")</f>
        <v/>
      </c>
      <c r="F6" s="234"/>
      <c r="G6" s="235" t="str">
        <f>IFERROR(VLOOKUP($A6,'中間シート (2)'!$M$6:$AR$65,G$1,FALSE),"")</f>
        <v/>
      </c>
      <c r="H6" s="235" t="str">
        <f>IFERROR(VLOOKUP($A6,'中間シート (2)'!$M$6:$AR$65,H$1,FALSE),"")</f>
        <v/>
      </c>
      <c r="I6" s="235" t="str">
        <f>IFERROR(VLOOKUP($A6,'中間シート (2)'!$M$6:$AR$65,I$1,FALSE),"")</f>
        <v/>
      </c>
      <c r="J6" s="235" t="str">
        <f>IFERROR(VLOOKUP($A6,'中間シート (2)'!$M$6:$AR$65,J$1,FALSE),"")</f>
        <v/>
      </c>
      <c r="K6" s="235" t="str">
        <f>IFERROR(VLOOKUP($A6,'中間シート (2)'!$M$6:$AR$65,K$1,FALSE),"")</f>
        <v/>
      </c>
      <c r="L6" s="235" t="str">
        <f>IFERROR(VLOOKUP($A6,'中間シート (2)'!$M$6:$AR$65,L$1,FALSE),"")</f>
        <v/>
      </c>
      <c r="M6" s="235" t="str">
        <f>IFERROR(VLOOKUP($A6,'中間シート (2)'!$M$6:$AR$65,M$1,FALSE),"")</f>
        <v/>
      </c>
      <c r="N6" s="235" t="str">
        <f>IFERROR(VLOOKUP($A6,'中間シート (2)'!$M$6:$AR$65,N$1,FALSE),"")</f>
        <v/>
      </c>
      <c r="O6" s="235" t="str">
        <f>IFERROR(VLOOKUP($A6,'中間シート (2)'!$M$6:$AR$65,O$1,FALSE),"")</f>
        <v/>
      </c>
      <c r="P6" s="235" t="str">
        <f>IFERROR(VLOOKUP($A6,'中間シート (2)'!$M$6:$AR$65,P$1,FALSE),"")</f>
        <v/>
      </c>
      <c r="Q6" s="235" t="str">
        <f>IFERROR(VLOOKUP($A6,'中間シート (2)'!$M$6:$AR$65,Q$1,FALSE),"")</f>
        <v/>
      </c>
      <c r="R6" s="235" t="str">
        <f>IFERROR(VLOOKUP($A6,'中間シート (2)'!$M$6:$AR$65,R$1,FALSE),"")</f>
        <v/>
      </c>
      <c r="S6" s="235" t="str">
        <f>IFERROR(VLOOKUP($A6,'中間シート (2)'!$M$6:$AR$65,S$1,FALSE),"")</f>
        <v/>
      </c>
      <c r="T6" s="235" t="str">
        <f>IFERROR(VLOOKUP($A6,'中間シート (2)'!$M$6:$AR$65,T$1,FALSE),"")</f>
        <v/>
      </c>
      <c r="U6" s="235" t="str">
        <f>IFERROR(VLOOKUP($A6,'中間シート (2)'!$M$6:$AR$65,U$1,FALSE),"")</f>
        <v/>
      </c>
      <c r="V6" s="235" t="str">
        <f>IFERROR(VLOOKUP($A6,'中間シート (2)'!$M$6:$AR$65,V$1,FALSE),"")</f>
        <v/>
      </c>
      <c r="W6" s="235" t="str">
        <f>IFERROR(VLOOKUP($A6,'中間シート (2)'!$M$6:$AR$65,W$1,FALSE),"")</f>
        <v/>
      </c>
      <c r="X6" s="235" t="str">
        <f>IFERROR(VLOOKUP($A6,'中間シート (2)'!$M$6:$AR$65,X$1,FALSE),"")</f>
        <v/>
      </c>
      <c r="Y6" s="235" t="str">
        <f>IFERROR(VLOOKUP($A6,'中間シート (2)'!$M$6:$AR$65,Y$1,FALSE),"")</f>
        <v/>
      </c>
      <c r="Z6" s="235" t="str">
        <f>IFERROR(VLOOKUP($A6,'中間シート (2)'!$M$6:$AR$65,Z$1,FALSE),"")</f>
        <v/>
      </c>
      <c r="AA6" s="235" t="str">
        <f>IFERROR(VLOOKUP($A6,'中間シート (2)'!$M$6:$AR$65,AA$1,FALSE),"")</f>
        <v/>
      </c>
      <c r="AB6" s="235" t="str">
        <f>IFERROR(VLOOKUP($A6,'中間シート (2)'!$M$6:$AR$65,AB$1,FALSE),"")</f>
        <v/>
      </c>
      <c r="AC6" s="235" t="str">
        <f>IFERROR(VLOOKUP($A6,'中間シート (2)'!$M$6:$AR$65,AC$1,FALSE),"")</f>
        <v/>
      </c>
      <c r="AD6" s="235" t="str">
        <f>IFERROR(VLOOKUP($A6,'中間シート (2)'!$M$6:$AR$65,AD$1,FALSE),"")</f>
        <v/>
      </c>
      <c r="AE6" s="235" t="str">
        <f>IFERROR(VLOOKUP($A6,'中間シート (2)'!$M$6:$AR$65,AE$1,FALSE),"")</f>
        <v/>
      </c>
      <c r="AF6" s="235" t="str">
        <f>IFERROR(VLOOKUP($A6,'中間シート (2)'!$M$6:$AR$65,AF$1,FALSE),"")</f>
        <v/>
      </c>
      <c r="AG6" s="235"/>
      <c r="AH6" s="250" t="str">
        <f>IFERROR(VLOOKUP($A6,'中間シート (2)'!$M$6:$BC$67,AH$1,FALSE),"")</f>
        <v/>
      </c>
      <c r="AI6" s="250" t="str">
        <f>IFERROR(VLOOKUP($A6,'中間シート (2)'!$M$6:$BC$67,AI$1,FALSE),"")</f>
        <v/>
      </c>
      <c r="AJ6" s="250" t="str">
        <f>IFERROR(VLOOKUP($A6,'中間シート (2)'!$M$6:$BC$67,AJ$1,FALSE),"")</f>
        <v/>
      </c>
      <c r="AK6" s="250" t="str">
        <f>IFERROR(VLOOKUP($A6,'中間シート (2)'!$M$6:$BC$67,AK$1,FALSE),"")</f>
        <v/>
      </c>
      <c r="AL6" s="250" t="str">
        <f>IFERROR(VLOOKUP($A6,'中間シート (2)'!$M$6:$BC$67,AL$1,FALSE),"")</f>
        <v/>
      </c>
      <c r="AM6" s="250" t="str">
        <f>IFERROR(VLOOKUP($A6,'中間シート (2)'!$M$6:$BC$67,AM$1,FALSE),"")</f>
        <v/>
      </c>
      <c r="AN6" s="250" t="str">
        <f>IFERROR(VLOOKUP($A6,'中間シート (2)'!$M$6:$BC$67,AN$1,FALSE),"")</f>
        <v/>
      </c>
      <c r="AO6" s="250" t="str">
        <f>IFERROR(VLOOKUP($A6,'中間シート (2)'!$M$6:$BC$67,AO$1,FALSE),"")</f>
        <v/>
      </c>
      <c r="AR6" s="236"/>
      <c r="AS6" s="236"/>
      <c r="AT6" s="236"/>
      <c r="AU6" s="37">
        <f t="shared" ref="AU6:AU37" si="5">IF(ISNUMBER(E6),"",41)</f>
        <v>41</v>
      </c>
      <c r="AV6" s="37">
        <f t="shared" ref="AV6:AV37" si="6">IF(AND(ISNUMBER(E6),E6&gt;=100,E6&lt;=799),"",41)</f>
        <v>41</v>
      </c>
      <c r="AW6" s="37" t="str">
        <f t="shared" ref="AW6" si="7">IF(OR(G6="",AND(G6&gt;=1,G6&lt;=9)),"",43)</f>
        <v/>
      </c>
      <c r="AX6" s="37" t="str">
        <f t="shared" ref="AX6" si="8">IF(OR(H6="",AND(H6&gt;=1,H6&lt;=4)),"",44)</f>
        <v/>
      </c>
      <c r="AY6" s="37" t="str">
        <f>IF(OR($B6=0,AND(H6&gt;=2, H6&lt;=4, I6="")), "",
   IF(OR(I6&lt;1,I6&gt;6,NOT(ISNUMBER(I6))),4,""))</f>
        <v/>
      </c>
      <c r="AZ6" s="37" t="str">
        <f>IF(OR(B6=0,AND(H6&gt;=2, H6&lt;=4, I6="")), "",
   IF(AND(H6&gt;=2,H6&lt;=4,I6&lt;&gt;""),4,""))</f>
        <v/>
      </c>
      <c r="BA6" s="37" t="str">
        <f>IF(OR(B6=0,AND(H6&gt;=2, H6&lt;=4, I6="")), "",
   IF(AND(AB6=1, I6&lt;&gt;6), 22, ""))</f>
        <v/>
      </c>
      <c r="BB6" s="37" t="str">
        <f ca="1">IF(AB6="","",IF(COUNTIF(エラー23シート!$G$5:$G$79, OFFSET(I6,IF(H6="",0,-H6+1),0)*100+OFFSET(X6,IF(H6="",0,-H6+1),0)*10+AB6)&gt;0,23,""))</f>
        <v/>
      </c>
      <c r="BC6" s="37" t="str">
        <f>IF(OR(B6=0,AND(H6&gt;=2, H6&lt;=4, J6="")), "",
   IF(OR(J6="",AND(J6&gt;=1,J6&lt;=5)),"",47))</f>
        <v/>
      </c>
      <c r="BD6" s="37" t="str">
        <f t="shared" ref="BD6" si="9">IF(OR(B6=0,AND(H6&gt;=2, H6&lt;=4, J6="")), "",
  IF(AND(H6&gt;=2, H6&lt;=4, J6&lt;&gt;""),47,""))</f>
        <v/>
      </c>
      <c r="BE6" s="37" t="str">
        <f t="shared" ref="BE6" si="10">IF(OR(B6=0,AND(H6&gt;=2, H6&lt;=4, J6="")), "",
   IF(AND(J6&gt;=1, J6&lt;=5, I6&lt;&gt;4), 47, ""))</f>
        <v/>
      </c>
      <c r="BF6" s="37" t="str">
        <f t="shared" ref="BF6" si="11">IF(OR(B6=0,AND(H6&gt;=2, H6&lt;=4, J6="")), "",
   IF(AND(J6="", I6=4), 47, ""))</f>
        <v/>
      </c>
      <c r="BG6" s="37" t="str">
        <f t="shared" ref="BG6" si="12">IF(OR(B6=0,AND(H6&gt;=2, H6&lt;=4, K6="")), "",
  IF(AND(H6&gt;=2,H6&lt;=4,K6&lt;&gt;""),48,""))</f>
        <v/>
      </c>
      <c r="BH6" s="37" t="str">
        <f t="shared" ref="BH6" si="13">IF(OR(B6=0,AND(H6&gt;=2, H6&lt;=4, K6="")), "",
   IF(K6="", 48, ""))</f>
        <v/>
      </c>
      <c r="BI6" s="37" t="str">
        <f t="shared" ref="BI6" si="14">IF(OR(B6=0,AND(H6&gt;=2, H6&lt;=4, K6="")), "",
   IF(OR(AND(K6&gt;=1, K6&lt;=5), K6=""), "", 48))</f>
        <v/>
      </c>
      <c r="BJ6" s="37" t="str">
        <f t="shared" ref="BJ6" si="15">IF(OR(B6=0,AND(H6&gt;=2, H6&lt;=4, Q6="")), "",
  IF(AND(H6&gt;=2,H6&lt;=4,Q6&lt;&gt;""),3,""))</f>
        <v/>
      </c>
      <c r="BK6" s="37" t="str">
        <f t="shared" ref="BK6" si="16">IF(OR(B6=0,AND(H6&gt;=2, H6&lt;=4, Q6="")), "",
   IF(OR(Q6=0, Q6=""), 3, ""))</f>
        <v/>
      </c>
      <c r="BL6" s="37" t="str">
        <f t="shared" ref="BL6" si="17">IF(OR(B6=0,AND(H6&gt;=2, H6&lt;=4, Q6="")), "",
   IF(OR(Q6&lt;1, Q6&gt;25 ), 3, ""))</f>
        <v/>
      </c>
      <c r="BM6" s="37" t="str">
        <f>IF(OR(B6=0,AND(H6&gt;=2, H6&lt;=4, Q6="")), "",
  IF(AND(Q6&gt;=13, R6&lt;=29), 33, ""))</f>
        <v/>
      </c>
      <c r="BN6" s="37" t="str">
        <f t="shared" ref="BN6" si="18">IF(OR(B6=0,AND(H6&gt;=2, H6&lt;=4, Q6="")), "",
   IF(AND(Q6&lt;=2, R6&gt;=3000), 33, ""))</f>
        <v/>
      </c>
      <c r="BO6" s="37" t="str">
        <f t="shared" ref="BO6" si="19">IF(OR(B6=0,AND(H6&gt;=2, H6&lt;=4, L6="")), "",
  IF(AND(H6&gt;=2,H6&lt;=4,L6&lt;&gt;0),6,""))</f>
        <v/>
      </c>
      <c r="BP6" s="37" t="str">
        <f t="shared" ref="BP6" si="20">IF(OR(B6=0,AND(H6&gt;=2, H6&lt;=4, L6="")), "",
   IF(L6="", 6, ""))</f>
        <v/>
      </c>
      <c r="BQ6" s="37" t="str">
        <f t="shared" ref="BQ6" si="21">IF(OR(B6=0,AND(H6&gt;=2, H6&lt;=4, L6="")), "",
  IF(AND(L6&gt;=1,L6&lt;=3),"",6))</f>
        <v/>
      </c>
      <c r="BR6" s="37" t="str">
        <f t="shared" ref="BR6" si="22">IF(OR(B6=0,AND(H6&gt;=2, H6&lt;=4, L6="")), "",
   IF(AND(L6=3,W6&lt;&gt;"",AE6=""),31,""))</f>
        <v/>
      </c>
      <c r="BS6" s="237" t="str">
        <f>IF(OR(B6=0,AND(H6&gt;=2, H6&lt;=4, M6="")), "",
   IF(AND(H6&gt;=2,H6&lt;=4,AND(M6&lt;&gt;"")),105,""))</f>
        <v/>
      </c>
      <c r="BT6" s="37" t="str">
        <f>IF(OR(B6=0,AND(H6&gt;=2, H6&lt;=4, M6="")), "",
 IF(M6="",105,""))</f>
        <v/>
      </c>
      <c r="BU6" s="37" t="str">
        <f>IF(OR(B6=0,AND(H6&gt;=2, H6&lt;=4, M6="")), "",
 IF(OR(M6="01",M6="02"),IF(N6="","",IF(AND(VALUE(N6)&gt;=8010,VALUE(N6)&lt;=8050),"",104)),""))</f>
        <v/>
      </c>
      <c r="BV6" s="37" t="str">
        <f>IF(OR(B6=0,AND(H6&gt;=2,H6&lt;=4,M6="")),"",
IF(OR(M6="",N6=""),"",IF(AND(VALUE(M6)&gt;=10,VALUE(M6)&lt;=44),IF(AND(VALUE(N6)&gt;=8070,VALUE(N6)&lt;=8990),"",104),"")))</f>
        <v/>
      </c>
      <c r="BW6" s="37" t="str">
        <f>IF(AND(I6=1, M6=13), 9, "")</f>
        <v/>
      </c>
      <c r="BX6" s="37" t="str">
        <f>IF(M6="","",IF(AND(Z6=2, VALUE(M6)&gt;=30,VALUE(M6)&lt;=44),24, ""))</f>
        <v/>
      </c>
      <c r="BY6" s="37" t="str">
        <f>IF(M6="","",IF(AND(Z6=3, OR(M6="01",M6="02",AND(VALUE(M6)&gt;=10,VALUE(M6)&lt;=24))),24, ""))</f>
        <v/>
      </c>
      <c r="BZ6" s="37" t="str">
        <f t="shared" ref="BZ6" si="23">IF(OR(B6=0,AND(H6&gt;=2, H6&lt;=4, O6="")), "",
   IF(AND(H6&gt;=2,H6&lt;=4,O6&lt;&gt;""),49,""))</f>
        <v/>
      </c>
      <c r="CA6" s="37" t="str">
        <f>IF(OR(B6=0,AND(H6&gt;=2, H6&lt;=4, O6="")), "",
  IF(AND(O6=1,OR(M6="01",M6="02")),45, ""))</f>
        <v/>
      </c>
      <c r="CB6" s="37" t="str">
        <f>IF(OR(B6=0,AND(H6&gt;=2, H6&lt;=4, P6="")), "",
IF(AND(H6&gt;=2, H6&lt;=4, P6&lt;&gt;""), 5, ""))</f>
        <v/>
      </c>
      <c r="CC6" s="37" t="str">
        <f>IF(OR(B6=0,AND(H6&gt;=2, H6&lt;=4, P6="")), "",
IF(P6="",5,""))</f>
        <v/>
      </c>
      <c r="CD6" s="37" t="str">
        <f>IF(OR(B6=0,AND(H6&gt;=2, H6&lt;=4, P6="")), "",
IF(AND(P6&lt;&gt;"", NOT(OR(P6="01", P6="02", P6="03", P6="04", P6="05", P6="06"))),5, ""))</f>
        <v/>
      </c>
      <c r="CE6" s="37" t="str">
        <f>IF(OR(B6=0,AND(H6&gt;=2, H6&lt;=4, P6="")), "",
IF(AND(P6="02", Y6=2), 16, ""))</f>
        <v/>
      </c>
      <c r="CF6" s="37" t="str">
        <f>IF(OR(B6=0,AND(H6&gt;=2, H6&lt;=4, P6="")), "",
IF(AND(P6="05", Y6=2), 16, ""))</f>
        <v/>
      </c>
      <c r="CG6" s="37" t="str">
        <f>IF(OR(B6=0,AND(H6&gt;=2, H6&lt;=4, P6="")), "",
IF(AND(P6="06", Y6=2), 16, ""))</f>
        <v/>
      </c>
      <c r="CH6" s="37" t="str">
        <f>IF(OR(B6=0,AND(H6&gt;=2, H6&lt;=4, P6="")), "",
IF(AND(P6&lt;&gt;"01", Y6=3), 16, ""))</f>
        <v/>
      </c>
      <c r="CI6" s="37" t="str">
        <f>IF(OR(B6=0,AND(H6&gt;=2, H6&lt;=4, P6="")), "",
IF(AND(P6="01", R6&gt;3000), 21, ""))</f>
        <v/>
      </c>
      <c r="CJ6" s="37" t="str">
        <f t="shared" ref="CJ6" si="24">IF(OR(B6=0,    AND(H6&gt;=2, H6&lt;=4, R6="")), "",
IF(AND(H6&gt;=2, H6&lt;=4, R6&lt;&gt;""), 51, ""))</f>
        <v/>
      </c>
      <c r="CK6" s="37" t="str">
        <f t="shared" ref="CK6" si="25">IF(OR(B6=0,    AND(H6&gt;=2, H6&lt;=4, R6="") ), "",
IF(R6="", 51, ""))</f>
        <v/>
      </c>
      <c r="CL6" s="238" t="str">
        <f t="shared" ref="CL6" si="26">IF(OR(B6=0,    AND(H6&gt;=2, H6&lt;=4, R6="")), "",
IF(AND(OR(H6="", H6=1), NOT(ISNUMBER(R6))), 51, ""))</f>
        <v/>
      </c>
      <c r="CM6" s="37" t="str">
        <f t="shared" ref="CM6" si="27">IF(OR(B6=0,    AND(H6&gt;=2, H6&lt;=4, R6="")), "",
 IF(R6&lt;=10, 51, ""))</f>
        <v/>
      </c>
      <c r="CN6" s="37" t="str">
        <f t="shared" ref="CN6" si="28">IF(OR(B6=0,    AND(H6&gt;=2, H6&lt;=4, R6="")), "",
 IF(R6&lt;IF(AD6="",0,AD6), 29, ""))</f>
        <v/>
      </c>
      <c r="CO6" s="37" t="str">
        <f t="shared" ref="CO6" si="29">IF(OR(B6=0,AND(H6&gt;=2, H6&lt;=4, R6="")), "",
IF(R6&lt;(IF(AI6="",0,AI6)+IF(AK6="",0,AK6)+IF(AM6="",0,AM6)),100,""))</f>
        <v/>
      </c>
      <c r="CP6" s="37" t="str">
        <f>IF(OR(B6=0,    AND(H6&gt;=2, H6&lt;=4, R6="")), "",
IF(AND(H6="", VALUE(IF(M6="",0,M6))&gt;=30,VALUE(IF(M6="",0,M6))&lt;=44, IF(R6="",0,R6)/5&lt;IF(AD6="",0,AD6)), 37, ""))</f>
        <v/>
      </c>
      <c r="CQ6" s="37" t="str">
        <f t="shared" ref="CQ6" si="30">IF(OR(B6=0,AND(H6&gt;=2, H6&lt;=4, S6="")), "",
IF(OR(S6=0,S6=""),52, ""))</f>
        <v/>
      </c>
      <c r="CR6" s="37" t="str">
        <f t="shared" ref="CR6" si="31">IF(OR(B6=0,AND(H6&gt;=2, H6&lt;=4, S6="")), "",
IF(AND(OR(H6=0, H6=1,H6=""), AND(S6&lt;&gt;"",NOT(ISNUMBER(S6)))), 52, ""))</f>
        <v/>
      </c>
      <c r="CS6" s="37" t="str">
        <f t="shared" ref="CS6" si="32">IF(OR(B6=0,AND(H6&gt;=2, H6&lt;=4, S6="")), "",
IF(AND(H6&gt;=2, H6&lt;=4, S6&lt;&gt;""), 52, ""))</f>
        <v/>
      </c>
      <c r="CT6" s="37" t="str">
        <f>IF(OR(B6=0,AND(H6&gt;=2, H6&lt;=4, OR(P6="",R6=""))), "",
   IF(AND(OR(P6="02", P6="03", P6="04"), OR(CV6&lt;10, CV6&gt;700)), 11, ""))</f>
        <v/>
      </c>
      <c r="CU6" s="37" t="str">
        <f>IF(OR(B6=0,AND(H6&gt;=2, H6&lt;=4, OR(P6="",R6=""))), "",
  IF(AND(OR(P6="01", P6="05", P6="06"), OR(CV6&lt;10, CV6&gt;300)), 11, ""))</f>
        <v/>
      </c>
      <c r="CV6" s="239">
        <f>IF(OR(S6="",R6=""),0,S6/R6*10)</f>
        <v>0</v>
      </c>
      <c r="CW6" s="37" t="str">
        <f t="shared" ref="CW6" si="33">IF(OR(AND(H6&gt;=2, H6&lt;=4, T6=""),L6&lt;&gt;1), "",
IF(ISNUMBER(T6),"",7))</f>
        <v/>
      </c>
      <c r="CX6" s="37" t="str">
        <f t="shared" ref="CX6" si="34">IF(OR(B6=0,AND(H6&gt;=2, H6&lt;=4, T6="")), "",
IF(AND(H6&gt;=2,H6&lt;=4,T6&lt;&gt;""), 7, ""))</f>
        <v/>
      </c>
      <c r="CY6" s="37" t="str">
        <f t="shared" ref="CY6" si="35">IF(OR(B6=0,AND(H6&gt;=2, H6&lt;=4, T6="")), "",
IF(AND(L6=1,T6=""),7,""))</f>
        <v/>
      </c>
      <c r="CZ6" s="37" t="str">
        <f t="shared" ref="CZ6" si="36">IF(OR(B6=0,AND(H6&gt;=2, H6&lt;=4, T6="")), "",
IF(AND(L6&lt;&gt;1,T6&lt;&gt;""),7,""))</f>
        <v/>
      </c>
      <c r="DA6" s="37" t="str">
        <f t="shared" ref="DA6" si="37">IF(OR(B6=0,AND(H6&gt;=2, H6&lt;=4, T6="")), "",
IF(AND(IF(T6="",0,T6)&gt;=6,R6&lt;401),36,""))</f>
        <v/>
      </c>
      <c r="DB6" s="37" t="str">
        <f>IF(AND(P6="01",IF(T6="",0,T6)&gt;=4),10,"")</f>
        <v/>
      </c>
      <c r="DC6" s="37" t="str">
        <f>IF(AND(OR(P6="02",P6="03",P6="04"),IF(T6="",0,T6)&gt;=50),10,"")</f>
        <v/>
      </c>
      <c r="DD6" s="37" t="str">
        <f>IF(AND(P6="05",IF(T6="",0,T6)&gt;=4),10,"")</f>
        <v/>
      </c>
      <c r="DE6" s="37" t="str">
        <f>IF(AND(P6="06",IF(T6="",0,T6)&gt;=4),10,"")</f>
        <v/>
      </c>
      <c r="DF6" s="37" t="str">
        <f t="shared" ref="DF6" si="38">IF(OR(B6=0,AND(H6&gt;=2, H6&lt;=4, U6="")), "",
 IF(OR(U6=0,U6="",ISNUMBER(U6)),"",77))</f>
        <v/>
      </c>
      <c r="DG6" s="37" t="str">
        <f t="shared" ref="DG6" si="39">IF(OR(B6=0,AND(H6&gt;=2, H6&lt;=4, U6="")), "",
IF(AND(L6&lt;&gt;1, U6&lt;&gt;""), 77, ""))</f>
        <v/>
      </c>
      <c r="DH6" s="37" t="str">
        <f t="shared" ref="DH6" si="40">IF(AND(L6=1, OR(T6="", T6=0), U6&gt;=1), 78, "")</f>
        <v/>
      </c>
      <c r="DI6" s="37" t="str">
        <f t="shared" ref="DI6" si="41">IF(AND(L6=1, AND(OR(T6="",T6=0),OR(U6="", U6=0))), 78, "")</f>
        <v/>
      </c>
      <c r="DJ6" s="37" t="str">
        <f t="shared" ref="DJ6" si="42">IF(OR(V6="",ISNUMBER(V6)),"",8)</f>
        <v/>
      </c>
      <c r="DK6" s="37" t="str">
        <f t="shared" ref="DK6" si="43">IF(OR(B6=0,AND(H6&gt;=2, H6&lt;=4, V6="")), "",
 IF(OR(G6="",G6= 1), IF(AND(L6=1, V6=""), 8, ""), ""))</f>
        <v/>
      </c>
      <c r="DL6" s="37" t="str">
        <f t="shared" ref="DL6" si="44">IF(OR(B6=0,AND(H6&gt;=2, H6&lt;=4, V6=""),G6=""), "",
 IF(AND(G6&gt;=2,V6&lt;&gt;""), 8, ""))</f>
        <v/>
      </c>
      <c r="DM6" s="37" t="str">
        <f t="shared" ref="DM6" si="45">IF(OR(B6=0,AND(H6&gt;=2, H6&lt;=4, V6="")), "",
 IF(AND(L6&gt;=2, L6&lt;=3, V6&lt;&gt;""), 8, ""))</f>
        <v/>
      </c>
      <c r="DN6" s="37" t="str">
        <f t="shared" ref="DN6" si="46">IF(OR(B6=0,AND(H6&gt;=2, H6&lt;=4, V6="")), "",
 IF(AND(G6="",IF(V6="",0,V6)&gt;=10000,R6&lt;=499),89,""))</f>
        <v/>
      </c>
      <c r="DO6" s="37" t="str">
        <f>IF(AND(OR(M6="01",M6="02"),W6="",X6="",Y6="",Z6="",AA6="",AB6="",AC6="",AD6="",AE6="",AF6=""), 50, "")</f>
        <v/>
      </c>
      <c r="DP6" s="37" t="str">
        <f>IF(M6="","",IF(AND(VALUE(M6)&gt;=10, VALUE(M6)&lt;=24),IF(AND(W6="", X6="",Y6="", Z6="", AA6="",AB6="", AC6="", AD6="", AE6="", AF6=""), 50, ""),""))</f>
        <v/>
      </c>
      <c r="DQ6" s="37" t="str">
        <f>IF(OR(B6=0,
              AND(H6&gt;=2, H6&lt;=4, W6=""),
              AND(W6="",AND(VALUE(IF(M6="",0,M6))&gt;=30,VALUE(IF(M6="",0,M6))&lt;=44)),
              M6="02"),"",
IF(AND(W6&lt;&gt;1,W6&lt;&gt;2),55,""))</f>
        <v/>
      </c>
      <c r="DR6" s="37" t="str">
        <f>IF(OR(B6=0,
              AND(H6&gt;=2, H6&lt;=4, W6=""),
              AND(W6="",AND(VALUE(IF(M6="",0,M6))&gt;=30,VALUE(IF(M6="",0,M6))&lt;=44)),
              M6="02"),"",
 IF(AND(L6=1,W6&lt;&gt;1),55,""))</f>
        <v/>
      </c>
      <c r="DS6" s="37" t="str">
        <f>IF(OR(B6=0,
              AND(H6&gt;=2, H6&lt;=4, W6=""),
              AND(W6="",AND(VALUE(IF(M6="",0,M6))&gt;=30,VALUE(IF(M6="",0,M6))&lt;=44)),
              M6="02"),"",
 IF(AND(H6&gt;=2,H6&lt;=4,W6&lt;&gt;""),55,""))</f>
        <v/>
      </c>
      <c r="DT6" s="37" t="str">
        <f>IF(OR(B6=0,
              AND(H6&gt;=2, H6&lt;=4, W6=""),
              AND(W6="",AND(VALUE(IF(M6="",0,M6))&gt;=30,VALUE(IF(M6="",0,M6))&lt;=44)),
              M6="02"),"",
 IF(AND(W6="", OR(M6="01",AND(VALUE(IF(M6="",0,M6))&gt;=10,VALUE(IF(M6="",0,M6))&lt;=24))), 55, ""))</f>
        <v/>
      </c>
      <c r="DU6" s="37" t="str">
        <f>IF(OR(B6=0,
              AND(H6&gt;=2, H6&lt;=4, W6=""),
              AND(W6="",AND(VALUE(IF(M6="",0,M6))&gt;=30,VALUE(IF(M6="",0,M6))&lt;=44)),
              M6="02"),"",
 IF(AND(W6=1,OR(Z6=1,Z6=3),OR(DW6&lt;11,DW6&gt;1000)), 34, ""))</f>
        <v/>
      </c>
      <c r="DV6" s="37" t="str">
        <f>IF(OR(B6=0,
              AND(H6&gt;=2, H6&lt;=4, W6=""),
              AND(W6="",AND(VALUE(IF(M6="",0,M6))&gt;=30,VALUE(IF(M6="",0,M6))&lt;=44)),
              M6="02"),"",
 IF(AND(W6=1, Z6=2, OR(DW6&lt;11,DW6&gt; 1500)), 34, ""))</f>
        <v/>
      </c>
      <c r="DW6" s="37" t="str">
        <f t="shared" ref="DW6" si="47">IF(AND(AD6&lt;&gt;"", AC6&lt;&gt;""), IF(ISNUMBER(AD6/AC6), AD6/AC6, "K"), "")</f>
        <v/>
      </c>
      <c r="DX6" s="37" t="str">
        <f>IF(OR(B6=0,
              AND(H6&gt;=2, H6&lt;=4, X6=""),
              AND(X6="", AND(VALUE(IF(M6="",0,M6))&gt;=30,VALUE(IF(M6="",0,M6))&lt;=44)),
             M6="02"),"",
 IF(AND(H6&gt;=2,H6&lt;=4,X6&lt;&gt;""), 14, ""))</f>
        <v/>
      </c>
      <c r="DY6" s="37" t="str">
        <f>IF(OR(B6=0,
              AND(H6&gt;=2, H6&lt;=4, X6=""),
              AND(X6="", AND(VALUE(IF(M6="",0,M6))&gt;=30,VALUE(IF(M6="",0,M6))&lt;=44)),
              M6="02"),"",
 IF(AND(W6=1, OR(X6="", NOT(X6&gt;=1), NOT(X6&lt;=5))), 14, ""))</f>
        <v/>
      </c>
      <c r="DZ6" s="37" t="str">
        <f>IF(OR(B6=0,
              AND(H6&gt;=2, H6&lt;=4, X6=""),
              AND(X6="", AND(VALUE(IF(M6="",0,M6))&gt;=30,VALUE(IF(M6="",0,M6))&lt;=44)),
              M6="02"),"",
 IF(AND(W6=2,X6&lt;&gt;""), 14, ""))</f>
        <v/>
      </c>
      <c r="EA6" s="37" t="str">
        <f>IF(OR(B6=0,
               AND(H6&gt;=2, H6&lt;=4, Y6=""),
               AND(Y6="", AND(VALUE(IF(M6="",0,M6))&gt;=30,VALUE(IF(M6="",0,M6))&lt;=44)),
               M6="02"),"",
IF(AND(H6&gt;=2,H6&lt;=4,Y6&lt;&gt;""), 15, ""))</f>
        <v/>
      </c>
      <c r="EB6" s="37" t="str">
        <f>IF(OR(B6=0,
               AND(H6&gt;=2, H6&lt;=4, Y6=""),
               AND(Y6="",AND(VALUE(IF(M6="",0,M6))&gt;=30,VALUE(IF(M6="",0,M6))&lt;=44)),
               M6="02"),"",
 IF(AND(Y6="",OR(M6="01",AND(VALUE(IF(M6="",0,M6))&gt;=10,VALUE(IF(M6="",0,M6))&lt;=24))), 15, ""))</f>
        <v/>
      </c>
      <c r="EC6" s="37" t="str">
        <f>IF(OR(B6=0,
               AND(H6&gt;=2, H6&lt;=4, Y6=""),
               AND(Y6="", AND(VALUE(IF(M6="",0,M6))&gt;=30,VALUE(IF(M6="",0,M6))&lt;=44)),
               M6="02"),"",
IF(AND(Y6&lt;&gt;"", Y6&lt;&gt;1, Y6&lt;&gt;2, Y6&lt;&gt;3), 15, ""))</f>
        <v/>
      </c>
      <c r="ED6" s="37" t="str">
        <f>IF(OR(AND(AB6="", AND(VALUE(IF(M6="",0,M6))&gt;=30,VALUE(IF(M6="",0,M6))&lt;=44)),
               M6="02"),"",
IF(AND(OR(M6="01",AND(VALUE(IF(M6="",0,M6))&gt;=10,VALUE(IF(M6="",0,M6))&lt;=24)), AB6=""), 18, ""))</f>
        <v/>
      </c>
      <c r="EE6" s="37" t="str">
        <f>IF(OR(AND(AB6="",AND(VALUE(IF(M6="",0,M6))&gt;=30,VALUE(IF(M6="",0,M6))&lt;=44)),
               M6="02"),"",
IF(AND(AB6&lt;&gt;"", AB6&lt;&gt;1, AB6&lt;&gt;2, AB6&lt;&gt;3, AB6&lt;&gt;4), 18, ""))</f>
        <v/>
      </c>
      <c r="EF6" s="37" t="str">
        <f>IF(OR(B6=0,
              AND(H6&gt;=2, H6&lt;=4, Z6=""),
              AND(Z6="",AND(VALUE(IF(M6="",0,M6))&gt;=30,VALUE(IF(M6="",0,M6))&lt;=44)),
               M6="02"),"",
IF(AND(H6&gt;=2,H6&lt;=4,Z6&lt;&gt;""),19,""))</f>
        <v/>
      </c>
      <c r="EG6" s="37" t="str">
        <f>IF(OR(B6=0,
              AND(H6&gt;=2, H6&lt;=4, Z6=""),
              AND(Z6="",AND(VALUE(IF(M6="",0,M6))&gt;=30,VALUE(IF(M6="",0,M6))&lt;=44)),
               M6="02"),"",
IF(AND(OR(M6="01",AND(VALUE(IF(M6="",0,M6))&gt;=10,VALUE(IF(M6="",0,M6))&lt;=24)), Z6=""), 19, ""))</f>
        <v/>
      </c>
      <c r="EH6" s="37" t="str">
        <f>IF(OR(B6=0,
              AND(H6&gt;=2, H6&lt;=4, Z6=""),
              AND(Z6="",AND(VALUE(IF(M6="",0,M6))&gt;=30,VALUE(IF(M6="",0,M6))&lt;=44)),
               M6="02"),"",
IF(AND(Z6&lt;&gt;1, Z6&lt;&gt;2, Z6&lt;&gt;3), 19, ""))</f>
        <v/>
      </c>
      <c r="EI6" s="37" t="str">
        <f>IF(AND(Z6=2,X6=2),28,"")</f>
        <v/>
      </c>
      <c r="EJ6" s="37" t="str">
        <f t="shared" ref="EJ6" si="48">IF(AND(Z6=3, OR(X6=2, X6=4)), 28, "")</f>
        <v/>
      </c>
      <c r="EK6" s="37" t="str">
        <f>IF(OR(B6=0,
              AND(H6&gt;=2, H6&lt;=4, AA6=""),
              AND(AA6="",AND(VALUE(IF(M6="",0,M6))&gt;=30,VALUE(IF(M6="",0,M6))&lt;=44)),
               M6="02"),"",
 IF(AND(H6="",L6=1,W6=1,AA6=3,AC6=1),38,""))</f>
        <v/>
      </c>
      <c r="EL6" s="37" t="str">
        <f>IF(OR(B6=0,
              AND(H6&gt;=2, H6&lt;=4, AA6=""),
              AND(AA6="",AND(VALUE(IF(M6="",0,M6))&gt;=30,VALUE(IF(M6="",0,M6))&lt;=44)),
               M6="02"),"",
 IF(AND(W6=1,AA6=1,AC6&lt;&gt;1), 39, ""))</f>
        <v/>
      </c>
      <c r="EM6" s="37" t="str">
        <f>IF(OR(B6=0,
              AND(H6&gt;=2, H6&lt;=4, AA6=""),
              AND(AA6="",AND(VALUE(IF(M6="",0,M6))&gt;=30,VALUE(IF(M6="",0,M6))&lt;=44)),
               M6="02"),"",
IF(AND(H6&gt;=2, H6&lt;=4, AA6&lt;&gt;" "), 20, ""))</f>
        <v/>
      </c>
      <c r="EN6" s="37" t="str">
        <f>IF(OR(B6=0,
              AND(H6&gt;=2, H6&lt;=4, AA6=""),
              AND(AA6="",AND(VALUE(IF(M6="",0,M6))&gt;=30,VALUE(IF(M6="",0,M6))&lt;=44)),
               M6="02"),"",
IF(AND(OR(M6="01",AND(VALUE(IF(M6="",0,M6))&gt;=10,VALUE(IF(M6="",0,M6))&lt;=24)), AA6=""), 20, ""))</f>
        <v/>
      </c>
      <c r="EO6" s="37" t="str">
        <f>IF(OR(B6=0,
              AND(H6&gt;=2, H6&lt;=4, AA6=""),
              AND(AA6="",AND(VALUE(IF(M6="",0,M6))&gt;=30,VALUE(IF(M6="",0,M6))&lt;=44)),
               M6="02"),"",
IF(AND(AA6&lt;&gt;1, AA6&lt;&gt;2, AA6&lt;&gt;3), 20, ""))</f>
        <v/>
      </c>
      <c r="EP6" s="37" t="str">
        <f>IF(OR(B6=0,
              AND(H6&gt;=2, H6&lt;=4, AA6=""),
              AND(AA6="",AND(VALUE(IF(M6="",0,M6))&gt;=30,VALUE(IF(M6="",0,M6))&lt;=44)),
               M6="02"),"",
 IF(AND(AA6=2, AC6&gt;=20), 90, ""))</f>
        <v/>
      </c>
      <c r="EQ6" s="239" t="str">
        <f ca="1">IF(H6="",M6,OFFSET(M6,-H6+1,0))</f>
        <v/>
      </c>
      <c r="ER6" s="239" t="str">
        <f t="shared" ref="ER6" ca="1" si="49">IF(B6=0,"",OFFSET(I6,-FI6+1,0)&amp;OFFSET(X6,-FI6+1,0)&amp;AB6)</f>
        <v/>
      </c>
      <c r="ES6" s="37" t="str">
        <f ca="1">IF(OR(AND(W6=2, AC6=""),
              AND(AC6="", AND(VALUE(IF(EQ6="",0,EQ6))&gt;=30,VALUE(IF(EQ6="",0,EQ6))&lt;=44)),
               EQ6="02"),"",
 IF(AND(W6=1, AC6=""), 57, ""))</f>
        <v/>
      </c>
      <c r="ET6" s="37" t="str">
        <f ca="1">IF(OR(B6=0,
              AND(W6=2, AC6=""),
              AND(AC6="", AND(VALUE(IF(EQ6="",0,EQ6))&gt;=30,VALUE(IF(EQ6="",0,EQ6))&lt;=44)),
               EQ6="02"),"",
IF(OR(ISNUMBER(AC6),AC6= ""), "", 57))</f>
        <v/>
      </c>
      <c r="EU6" s="37" t="str">
        <f ca="1">IF(OR(AND(W6=2, AC6=""),
              AND(AC6="", AND(VALUE(IF(EQ6="",0,EQ6))&gt;=30,VALUE(IF(EQ6="",0,EQ6))&lt;=44)),
               EQ6="02"),"",
IF(AND(AC6&gt;=4, AB6=1), 25, ""))</f>
        <v/>
      </c>
      <c r="EV6" s="37" t="str">
        <f ca="1">IF(OR(B6=0,
              AND(AD6="",AND(VALUE(IF(EQ6="",0,EQ6))&gt;=30,VALUE(IF(EQ6="",0,EQ6))&lt;=44)),
               EQ6="02"),"",
IF(AND(OR(EQ6="01",AND(VALUE(IF(EQ6="",0,EQ6))&gt;=10,VALUE(IF(EQ6="",0,EQ6))&lt;=24)), AD6=""), 58, ""))</f>
        <v/>
      </c>
      <c r="EW6" s="37" t="str">
        <f ca="1">IF(OR(B6=0,
              AND(AD6="",AND(VALUE(IF(EQ6="",0,EQ6))&gt;=30,VALUE(IF(EQ6="",0,EQ6))&lt;=44)),
               EQ6="02"),"",
IF(OR(ISNUMBER(AD6),AD6=""), "", 58))</f>
        <v/>
      </c>
      <c r="EX6" s="37" t="str">
        <f ca="1">IF(OR(AND(AE6="",AND(VALUE(IF(EQ6="",0,EQ6))&gt;=30,VALUE(IF(EQ6="",0,EQ6))&lt;=44)),
               EQ6="02"),"",
 IF(OR(AND(AE6&gt;=0,AE6&lt;=999),AE6=""), "", 59))</f>
        <v/>
      </c>
      <c r="EY6" s="37" t="str">
        <f ca="1">IF(OR(B6=0,
              AND(AF6="",AND(VALUE(IF(EQ6="",0,EQ6))&gt;=30,VALUE(IF(EQ6="",0,EQ6))&lt;=44)),
               EQ6="02"),"",
IF(OR(ISNUMBER(AE6),AE6=""), "", 88))</f>
        <v/>
      </c>
      <c r="EZ6" s="37" t="str">
        <f ca="1">IF(OR(B6=0,
              AND(AF6="", AND(VALUE(IF(EQ6="",0,EQ6))&gt;=30,VALUE(IF(EQ6="",0,EQ6))&lt;=44)),
               EQ6="02"),"",
IF(AND(AF6&lt;&gt;1,AF6&lt;&gt;2,AF6&lt;&gt;3,AF6&lt;&gt;""), 88,""))</f>
        <v/>
      </c>
      <c r="FA6" s="37" t="str">
        <f ca="1">IF(OR(B6=0,
              AND(AF6="",AND(VALUE(IF(EQ6="",0,EQ6))&gt;=30,VALUE(IF(EQ6="",0,EQ6))&lt;=44)),
               EQ6="02"),"",
IF(AND(OR(EQ6="01",AND(VALUE(IF(EQ6="",0,EQ6))&gt;=10,VALUE(IF(EQ6="",0,EQ6))&lt;=24)),L6=3, AF6=""), 88, ""))</f>
        <v/>
      </c>
      <c r="FB6" s="37" t="str">
        <f ca="1">IF(OR(B6=0,
              AND(AF6="",AND(VALUE(IF(EQ6="",0,EQ6))&gt;=30,VALUE(IF(EQ6="",0,EQ6))&lt;=44)),
               EQ6="02"),"",
IF(AND(AE6="", AF6&lt;&gt;""), 88, ""))</f>
        <v/>
      </c>
      <c r="FC6" s="37" t="str">
        <f ca="1">IF(OR(B6=0,
              AND(AF6="",AND(VALUE(IF(EQ6="",0,EQ6))&gt;=30,VALUE(IF(EQ6="",0,EQ6))&lt;=44)),
               EQ6="02"),"",
IF(AND(AE6&lt;&gt;"", AF6="" ), 88, ""))</f>
        <v/>
      </c>
      <c r="FD6" s="239">
        <f t="shared" ref="FD6" si="50">IF(G6="",1,G6)</f>
        <v>1</v>
      </c>
      <c r="FE6" s="37" t="str">
        <f>IF(AND(G6&lt;&gt;"",G6&lt;&gt;1,G6&lt;&gt;2,G6&lt;&gt;3,G6&lt;&gt;4,G6&lt;&gt;5,G6&lt;&gt;7,G6&lt;&gt;8,G6&lt;&gt;9),70,"")</f>
        <v/>
      </c>
      <c r="FF6" s="37" t="str">
        <f>IF(AND(G6&lt;&gt;"",G6&lt;&gt; 1), 70, "")</f>
        <v/>
      </c>
      <c r="FG6" s="37" t="str">
        <f>IF(AND(G6=1,COUNT(G7:G17)=0), 70, "")</f>
        <v/>
      </c>
      <c r="FH6" s="37" t="str">
        <f t="shared" ref="FH6" si="51">IF(AND(W6=1,AB6=1,AC6&gt;=4),18,"")</f>
        <v/>
      </c>
      <c r="FI6" s="239" t="str">
        <f>IF(B6=0,"",COUNTIF(FD$6:FD6,FD6))</f>
        <v/>
      </c>
      <c r="FJ6" s="37" t="str">
        <f t="shared" ref="FJ6" si="52">IF(AND(H6&lt;&gt;"",OR(H6&lt;1,H6&gt;4)), 71, "")</f>
        <v/>
      </c>
      <c r="FK6" s="240" t="str">
        <f t="shared" ref="FK6" si="53">IF(G6="",IF(A6&lt;&gt;1,"",IF(OR(H6=1,H6=""),"",71)),IF(OR(H6=1,H6=""),"",71))</f>
        <v/>
      </c>
      <c r="FL6" s="37" t="str">
        <f t="shared" ref="FL6" si="54">IF(AND(G6&lt;&gt;"",COUNTIF($FD$6:$FD$17,FD6)=1,H6&lt;&gt;""), 71, "")</f>
        <v/>
      </c>
      <c r="FM6" s="37" t="str">
        <f t="shared" ref="FM6" si="55">(IF(AND(G6=1,G7="",AB6&lt;&gt;""),IF(AB6=AB7,18,IF(G8="",IF(OR(AB7=AB8,AB8=AB6),18,IF(G9="",IF(OR(AB6=AB9,AB7=AB9,AB8=AB9),18,""),"")),"")),""))</f>
        <v/>
      </c>
      <c r="FN6" s="37" t="str">
        <f t="shared" ref="FN6" si="56">IF(OR(B6=0,AND(H6&gt;=2,H6&lt;=4,AH6="")),"",
IF(AND(L6=1,O6=1),IF(AH6="",101,""),""))</f>
        <v/>
      </c>
      <c r="FO6" s="37" t="str">
        <f t="shared" ref="FO6" si="57">IF(OR(B6=0,AND(H6&gt;=2,H6&lt;=4,AH6="")),"",
IF((AH6=""),"",IF(AND(L6=1,N6&lt;&gt;AH6),102,"")))</f>
        <v/>
      </c>
    </row>
    <row r="7" spans="1:171" ht="19.2">
      <c r="A7" s="233">
        <v>2</v>
      </c>
      <c r="B7" s="233">
        <f>COUNTIF('中間シート (2)'!M:M,行政集計シート※記入不要です!A7)</f>
        <v>0</v>
      </c>
      <c r="C7" s="235" t="str">
        <f>IF(OR(G7&lt;&gt;"",H7&lt;&gt;""),C6,"")</f>
        <v/>
      </c>
      <c r="D7" s="235" t="str">
        <f>IF(OR(G7&lt;&gt;"",H7&lt;&gt;""),D6,"")</f>
        <v/>
      </c>
      <c r="E7" s="235" t="str">
        <f>IF(OR(G7&lt;&gt;"",H7&lt;&gt;""),E6,"")</f>
        <v/>
      </c>
      <c r="F7" s="234"/>
      <c r="G7" s="235" t="str">
        <f>IFERROR(VLOOKUP($A7,'中間シート (2)'!$M$6:$AR$65,G$1,FALSE),"")</f>
        <v/>
      </c>
      <c r="H7" s="235" t="str">
        <f>IFERROR(VLOOKUP($A7,'中間シート (2)'!$M$6:$AR$65,H$1,FALSE),"")</f>
        <v/>
      </c>
      <c r="I7" s="235" t="str">
        <f>IFERROR(VLOOKUP($A7,'中間シート (2)'!$M$6:$AR$65,I$1,FALSE),"")</f>
        <v/>
      </c>
      <c r="J7" s="235" t="str">
        <f>IFERROR(VLOOKUP($A7,'中間シート (2)'!$M$6:$AR$65,J$1,FALSE),"")</f>
        <v/>
      </c>
      <c r="K7" s="235" t="str">
        <f>IFERROR(VLOOKUP($A7,'中間シート (2)'!$M$6:$AR$65,K$1,FALSE),"")</f>
        <v/>
      </c>
      <c r="L7" s="235" t="str">
        <f>IFERROR(VLOOKUP($A7,'中間シート (2)'!$M$6:$AR$65,L$1,FALSE),"")</f>
        <v/>
      </c>
      <c r="M7" s="235" t="str">
        <f>IFERROR(VLOOKUP($A7,'中間シート (2)'!$M$6:$AR$65,M$1,FALSE),"")</f>
        <v/>
      </c>
      <c r="N7" s="235" t="str">
        <f>IFERROR(VLOOKUP($A7,'中間シート (2)'!$M$6:$AR$65,N$1,FALSE),"")</f>
        <v/>
      </c>
      <c r="O7" s="235" t="str">
        <f>IFERROR(VLOOKUP($A7,'中間シート (2)'!$M$6:$AR$65,O$1,FALSE),"")</f>
        <v/>
      </c>
      <c r="P7" s="235" t="str">
        <f>IFERROR(VLOOKUP($A7,'中間シート (2)'!$M$6:$AR$65,P$1,FALSE),"")</f>
        <v/>
      </c>
      <c r="Q7" s="235" t="str">
        <f>IFERROR(VLOOKUP($A7,'中間シート (2)'!$M$6:$AR$65,Q$1,FALSE),"")</f>
        <v/>
      </c>
      <c r="R7" s="235" t="str">
        <f>IFERROR(VLOOKUP($A7,'中間シート (2)'!$M$6:$AR$65,R$1,FALSE),"")</f>
        <v/>
      </c>
      <c r="S7" s="235" t="str">
        <f>IFERROR(VLOOKUP($A7,'中間シート (2)'!$M$6:$AR$65,S$1,FALSE),"")</f>
        <v/>
      </c>
      <c r="T7" s="235" t="str">
        <f>IFERROR(VLOOKUP($A7,'中間シート (2)'!$M$6:$AR$65,T$1,FALSE),"")</f>
        <v/>
      </c>
      <c r="U7" s="235" t="str">
        <f>IFERROR(VLOOKUP($A7,'中間シート (2)'!$M$6:$AR$65,U$1,FALSE),"")</f>
        <v/>
      </c>
      <c r="V7" s="235"/>
      <c r="W7" s="235" t="str">
        <f>IFERROR(VLOOKUP($A7,'中間シート (2)'!$M$6:$AR$65,W$1,FALSE),"")</f>
        <v/>
      </c>
      <c r="X7" s="235" t="str">
        <f>IFERROR(VLOOKUP($A7,'中間シート (2)'!$M$6:$AR$65,X$1,FALSE),"")</f>
        <v/>
      </c>
      <c r="Y7" s="235" t="str">
        <f>IFERROR(VLOOKUP($A7,'中間シート (2)'!$M$6:$AR$65,Y$1,FALSE),"")</f>
        <v/>
      </c>
      <c r="Z7" s="235" t="str">
        <f>IFERROR(VLOOKUP($A7,'中間シート (2)'!$M$6:$AR$65,Z$1,FALSE),"")</f>
        <v/>
      </c>
      <c r="AA7" s="235" t="str">
        <f>IFERROR(VLOOKUP($A7,'中間シート (2)'!$M$6:$AR$65,AA$1,FALSE),"")</f>
        <v/>
      </c>
      <c r="AB7" s="235" t="str">
        <f>IFERROR(VLOOKUP($A7,'中間シート (2)'!$M$6:$AR$65,AB$1,FALSE),"")</f>
        <v/>
      </c>
      <c r="AC7" s="235" t="str">
        <f>IFERROR(VLOOKUP($A7,'中間シート (2)'!$M$6:$AR$65,AC$1,FALSE),"")</f>
        <v/>
      </c>
      <c r="AD7" s="235" t="str">
        <f>IFERROR(VLOOKUP($A7,'中間シート (2)'!$M$6:$AR$65,AD$1,FALSE),"")</f>
        <v/>
      </c>
      <c r="AE7" s="235"/>
      <c r="AF7" s="235"/>
      <c r="AG7" s="235"/>
      <c r="AH7" s="250" t="str">
        <f>IFERROR(VLOOKUP($A7,'中間シート (2)'!$M$6:$BC$67,AH$1,FALSE),"")</f>
        <v/>
      </c>
      <c r="AI7" s="250" t="str">
        <f>IFERROR(VLOOKUP($A7,'中間シート (2)'!$M$6:$BC$67,AI$1,FALSE),"")</f>
        <v/>
      </c>
      <c r="AJ7" s="250" t="str">
        <f>IFERROR(VLOOKUP($A7,'中間シート (2)'!$M$6:$BC$67,AJ$1,FALSE),"")</f>
        <v/>
      </c>
      <c r="AK7" s="250" t="str">
        <f>IFERROR(VLOOKUP($A7,'中間シート (2)'!$M$6:$BC$67,AK$1,FALSE),"")</f>
        <v/>
      </c>
      <c r="AL7" s="250" t="str">
        <f>IFERROR(VLOOKUP($A7,'中間シート (2)'!$M$6:$BC$67,AL$1,FALSE),"")</f>
        <v/>
      </c>
      <c r="AM7" s="250" t="str">
        <f>IFERROR(VLOOKUP($A7,'中間シート (2)'!$M$6:$BC$67,AM$1,FALSE),"")</f>
        <v/>
      </c>
      <c r="AN7" s="250" t="str">
        <f>IFERROR(VLOOKUP($A7,'中間シート (2)'!$M$6:$BC$67,AN$1,FALSE),"")</f>
        <v/>
      </c>
      <c r="AO7" s="250" t="str">
        <f>IFERROR(VLOOKUP($A7,'中間シート (2)'!$M$6:$BC$67,AO$1,FALSE),"")</f>
        <v/>
      </c>
      <c r="AR7" s="236"/>
      <c r="AS7" s="236"/>
      <c r="AT7" s="236"/>
      <c r="AU7" s="37">
        <f t="shared" si="5"/>
        <v>41</v>
      </c>
      <c r="AV7" s="37">
        <f t="shared" si="6"/>
        <v>41</v>
      </c>
      <c r="AW7" s="37" t="str">
        <f t="shared" ref="AW7:AW65" si="58">IF(OR(G7="",AND(G7&gt;=1,G7&lt;=9)),"",43)</f>
        <v/>
      </c>
      <c r="AX7" s="37" t="str">
        <f t="shared" ref="AX7:AX65" si="59">IF(OR(H7="",AND(H7&gt;=1,H7&lt;=4)),"",44)</f>
        <v/>
      </c>
      <c r="AY7" s="37" t="str">
        <f t="shared" ref="AY7:AY65" si="60">IF(OR($B7=0,AND(H7&gt;=2, H7&lt;=4, I7="")), "",
   IF(OR(I7&lt;1,I7&gt;6,NOT(ISNUMBER(I7))),4,""))</f>
        <v/>
      </c>
      <c r="AZ7" s="37" t="str">
        <f t="shared" ref="AZ7:AZ65" si="61">IF(OR(B7=0,AND(H7&gt;=2, H7&lt;=4, I7="")), "",
   IF(AND(H7&gt;=2,H7&lt;=4,I7&lt;&gt;""),4,""))</f>
        <v/>
      </c>
      <c r="BA7" s="37" t="str">
        <f t="shared" ref="BA7:BA65" si="62">IF(OR(B7=0,AND(H7&gt;=2, H7&lt;=4, I7="")), "",
   IF(AND(AB7=1, I7&lt;&gt;6), 22, ""))</f>
        <v/>
      </c>
      <c r="BB7" s="37" t="str">
        <f ca="1">IF(AB7="","",IF(COUNTIF(エラー23シート!$G$5:$G$79, OFFSET(I7,IF(H7="",0,-H7+1),0)*100+OFFSET(X7,IF(H7="",0,-H7+1),0)*10+AB7)&gt;0,23,""))</f>
        <v/>
      </c>
      <c r="BC7" s="37" t="str">
        <f t="shared" ref="BC7:BC65" si="63">IF(OR(B7=0,AND(H7&gt;=2, H7&lt;=4, J7="")), "",
   IF(OR(J7="",AND(J7&gt;=1,J7&lt;=5)),"",47))</f>
        <v/>
      </c>
      <c r="BD7" s="37" t="str">
        <f t="shared" ref="BD7:BD65" si="64">IF(OR(B7=0,AND(H7&gt;=2, H7&lt;=4, J7="")), "",
  IF(AND(H7&gt;=2, H7&lt;=4, J7&lt;&gt;""),47,""))</f>
        <v/>
      </c>
      <c r="BE7" s="37" t="str">
        <f t="shared" ref="BE7:BE65" si="65">IF(OR(B7=0,AND(H7&gt;=2, H7&lt;=4, J7="")), "",
   IF(AND(J7&gt;=1, J7&lt;=5, I7&lt;&gt;4), 47, ""))</f>
        <v/>
      </c>
      <c r="BF7" s="37" t="str">
        <f t="shared" ref="BF7:BF65" si="66">IF(OR(B7=0,AND(H7&gt;=2, H7&lt;=4, J7="")), "",
   IF(AND(J7="", I7=4), 47, ""))</f>
        <v/>
      </c>
      <c r="BG7" s="37" t="str">
        <f t="shared" ref="BG7:BG65" si="67">IF(OR(B7=0,AND(H7&gt;=2, H7&lt;=4, K7="")), "",
  IF(AND(H7&gt;=2,H7&lt;=4,K7&lt;&gt;""),48,""))</f>
        <v/>
      </c>
      <c r="BH7" s="37" t="str">
        <f t="shared" ref="BH7:BH65" si="68">IF(OR(B7=0,AND(H7&gt;=2, H7&lt;=4, K7="")), "",
   IF(K7="", 48, ""))</f>
        <v/>
      </c>
      <c r="BI7" s="37" t="str">
        <f t="shared" ref="BI7:BI65" si="69">IF(OR(B7=0,AND(H7&gt;=2, H7&lt;=4, K7="")), "",
   IF(OR(AND(K7&gt;=1, K7&lt;=5), K7=""), "", 48))</f>
        <v/>
      </c>
      <c r="BJ7" s="37" t="str">
        <f t="shared" ref="BJ7:BJ65" si="70">IF(OR(B7=0,AND(H7&gt;=2, H7&lt;=4, Q7="")), "",
  IF(AND(H7&gt;=2,H7&lt;=4,Q7&lt;&gt;""),3,""))</f>
        <v/>
      </c>
      <c r="BK7" s="37" t="str">
        <f t="shared" ref="BK7:BK65" si="71">IF(OR(B7=0,AND(H7&gt;=2, H7&lt;=4, Q7="")), "",
   IF(OR(Q7=0, Q7=""), 3, ""))</f>
        <v/>
      </c>
      <c r="BL7" s="37" t="str">
        <f t="shared" ref="BL7:BL65" si="72">IF(OR(B7=0,AND(H7&gt;=2, H7&lt;=4, Q7="")), "",
   IF(OR(Q7&lt;1, Q7&gt;25 ), 3, ""))</f>
        <v/>
      </c>
      <c r="BM7" s="37" t="str">
        <f t="shared" ref="BM7:BM65" si="73">IF(OR(B7=0,AND(H7&gt;=2, H7&lt;=4, Q7="")), "",
  IF(AND(Q7&gt;=13, R7&lt;=29), 33, ""))</f>
        <v/>
      </c>
      <c r="BN7" s="37" t="str">
        <f t="shared" ref="BN7:BN65" si="74">IF(OR(B7=0,AND(H7&gt;=2, H7&lt;=4, Q7="")), "",
   IF(AND(Q7&lt;=2, R7&gt;=3000), 33, ""))</f>
        <v/>
      </c>
      <c r="BO7" s="37" t="str">
        <f t="shared" ref="BO7:BO65" si="75">IF(OR(B7=0,AND(H7&gt;=2, H7&lt;=4, L7="")), "",
  IF(AND(H7&gt;=2,H7&lt;=4,L7&lt;&gt;0),6,""))</f>
        <v/>
      </c>
      <c r="BP7" s="37" t="str">
        <f t="shared" ref="BP7:BP65" si="76">IF(OR(B7=0,AND(H7&gt;=2, H7&lt;=4, L7="")), "",
   IF(L7="", 6, ""))</f>
        <v/>
      </c>
      <c r="BQ7" s="37" t="str">
        <f t="shared" ref="BQ7:BQ65" si="77">IF(OR(B7=0,AND(H7&gt;=2, H7&lt;=4, L7="")), "",
  IF(AND(L7&gt;=1,L7&lt;=3),"",6))</f>
        <v/>
      </c>
      <c r="BR7" s="37" t="str">
        <f t="shared" ref="BR7:BR65" si="78">IF(OR(B7=0,AND(H7&gt;=2, H7&lt;=4, L7="")), "",
   IF(AND(L7=3,W7&lt;&gt;"",AE7=""),31,""))</f>
        <v/>
      </c>
      <c r="BS7" s="237" t="str">
        <f t="shared" ref="BS7:BS65" si="79">IF(OR(B7=0,AND(H7&gt;=2, H7&lt;=4, M7="")), "",
   IF(AND(H7&gt;=2,H7&lt;=4,AND(M7&lt;&gt;"")),105,""))</f>
        <v/>
      </c>
      <c r="BT7" s="37" t="str">
        <f t="shared" ref="BT7:BT65" si="80">IF(OR(B7=0,AND(H7&gt;=2, H7&lt;=4, M7="")), "",
 IF(M7="",105,""))</f>
        <v/>
      </c>
      <c r="BU7" s="37" t="str">
        <f t="shared" ref="BU7:BU65" si="81">IF(OR(B7=0,AND(H7&gt;=2, H7&lt;=4, M7="")), "",
 IF(OR(M7="01",M7="02"),IF(N7="","",IF(AND(VALUE(N7)&gt;=8010,VALUE(N7)&lt;=8050),"",104)),""))</f>
        <v/>
      </c>
      <c r="BV7" s="37" t="str">
        <f t="shared" ref="BV7:BV65" si="82">IF(OR(B7=0,AND(H7&gt;=2,H7&lt;=4,M7="")),"",
IF(OR(M7="",N7=""),"",IF(AND(VALUE(M7)&gt;=10,VALUE(M7)&lt;=44),IF(AND(VALUE(N7)&gt;=8070,VALUE(N7)&lt;=8990),"",104),"")))</f>
        <v/>
      </c>
      <c r="BW7" s="37" t="str">
        <f t="shared" ref="BW7:BW65" si="83">IF(AND(I7=1, M7=13), 9, "")</f>
        <v/>
      </c>
      <c r="BX7" s="37" t="str">
        <f t="shared" ref="BX7:BX65" si="84">IF(M7="","",IF(AND(Z7=2, VALUE(M7)&gt;=30,VALUE(M7)&lt;=44),24, ""))</f>
        <v/>
      </c>
      <c r="BY7" s="37" t="str">
        <f t="shared" ref="BY7:BY65" si="85">IF(M7="","",IF(AND(Z7=3, OR(M7="01",M7="02",AND(VALUE(M7)&gt;=10,VALUE(M7)&lt;=24))),24, ""))</f>
        <v/>
      </c>
      <c r="BZ7" s="37" t="str">
        <f t="shared" ref="BZ7:BZ65" si="86">IF(OR(B7=0,AND(H7&gt;=2, H7&lt;=4, O7="")), "",
   IF(AND(H7&gt;=2,H7&lt;=4,O7&lt;&gt;""),49,""))</f>
        <v/>
      </c>
      <c r="CA7" s="37" t="str">
        <f t="shared" ref="CA7:CA65" si="87">IF(OR(B7=0,AND(H7&gt;=2, H7&lt;=4, O7="")), "",
  IF(AND(O7=1,OR(M7="01",M7="02")),45, ""))</f>
        <v/>
      </c>
      <c r="CB7" s="37" t="str">
        <f t="shared" ref="CB7:CB65" si="88">IF(OR(B7=0,AND(H7&gt;=2, H7&lt;=4, P7="")), "",
IF(AND(H7&gt;=2, H7&lt;=4, P7&lt;&gt;""), 5, ""))</f>
        <v/>
      </c>
      <c r="CC7" s="37" t="str">
        <f t="shared" ref="CC7:CC65" si="89">IF(OR(B7=0,AND(H7&gt;=2, H7&lt;=4, P7="")), "",
IF(P7="",5,""))</f>
        <v/>
      </c>
      <c r="CD7" s="37" t="str">
        <f t="shared" ref="CD7:CD65" si="90">IF(OR(B7=0,AND(H7&gt;=2, H7&lt;=4, P7="")), "",
IF(AND(P7&lt;&gt;"", NOT(OR(P7="01", P7="02", P7="03", P7="04", P7="05", P7="06"))),5, ""))</f>
        <v/>
      </c>
      <c r="CE7" s="37" t="str">
        <f t="shared" ref="CE7:CE65" si="91">IF(OR(B7=0,AND(H7&gt;=2, H7&lt;=4, P7="")), "",
IF(AND(P7="02", Y7=2), 16, ""))</f>
        <v/>
      </c>
      <c r="CF7" s="37" t="str">
        <f t="shared" ref="CF7:CF65" si="92">IF(OR(B7=0,AND(H7&gt;=2, H7&lt;=4, P7="")), "",
IF(AND(P7="05", Y7=2), 16, ""))</f>
        <v/>
      </c>
      <c r="CG7" s="37" t="str">
        <f t="shared" ref="CG7:CG65" si="93">IF(OR(B7=0,AND(H7&gt;=2, H7&lt;=4, P7="")), "",
IF(AND(P7="06", Y7=2), 16, ""))</f>
        <v/>
      </c>
      <c r="CH7" s="37" t="str">
        <f t="shared" ref="CH7:CH65" si="94">IF(OR(B7=0,AND(H7&gt;=2, H7&lt;=4, P7="")), "",
IF(AND(P7&lt;&gt;1, Y7=3), 16, ""))</f>
        <v/>
      </c>
      <c r="CI7" s="37" t="str">
        <f t="shared" ref="CI7:CI65" si="95">IF(OR(B7=0,AND(H7&gt;=2, H7&lt;=4, P7="")), "",
IF(AND(P7="01", R7&gt;3000), 21, ""))</f>
        <v/>
      </c>
      <c r="CJ7" s="37" t="str">
        <f t="shared" ref="CJ7:CJ65" si="96">IF(OR(B7=0,    AND(H7&gt;=2, H7&lt;=4, R7="")), "",
IF(AND(H7&gt;=2, H7&lt;=4, R7&lt;&gt;""), 51, ""))</f>
        <v/>
      </c>
      <c r="CK7" s="37" t="str">
        <f t="shared" ref="CK7:CK65" si="97">IF(OR(B7=0,    AND(H7&gt;=2, H7&lt;=4, R7="") ), "",
IF(R7="", 51, ""))</f>
        <v/>
      </c>
      <c r="CL7" s="238" t="str">
        <f t="shared" ref="CL7:CL65" si="98">IF(OR(B7=0,    AND(H7&gt;=2, H7&lt;=4, R7="")), "",
IF(AND(OR(H7="", H7=1), NOT(ISNUMBER(R7))), 51, ""))</f>
        <v/>
      </c>
      <c r="CM7" s="37" t="str">
        <f t="shared" ref="CM7:CM65" si="99">IF(OR(B7=0,    AND(H7&gt;=2, H7&lt;=4, R7="")), "",
 IF(R7&lt;=10, 51, ""))</f>
        <v/>
      </c>
      <c r="CN7" s="37" t="str">
        <f t="shared" ref="CN7:CN65" si="100">IF(OR(B7=0,    AND(H7&gt;=2, H7&lt;=4, R7="")), "",
 IF(R7&lt;IF(AD7="",0,AD7), 29, ""))</f>
        <v/>
      </c>
      <c r="CO7" s="37" t="str">
        <f t="shared" ref="CO7:CO65" si="101">IF(OR(B7=0,AND(H7&gt;=2, H7&lt;=4, R7="")), "",
IF(R7&lt;(IF(AI7="",0,AI7)+IF(AK7="",0,AK7)+IF(AM7="",0,AM7)),100,""))</f>
        <v/>
      </c>
      <c r="CP7" s="37" t="str">
        <f t="shared" ref="CP7:CP65" si="102">IF(OR(B7=0,    AND(H7&gt;=2, H7&lt;=4, R7="")), "",
IF(AND(H7="", VALUE(IF(M7="",0,M7))&gt;=30,VALUE(IF(M7="",0,M7))&lt;=44, IF(R7="",0,R7)/5&lt;IF(AD7="",0,AD7)), 37, ""))</f>
        <v/>
      </c>
      <c r="CQ7" s="37" t="str">
        <f t="shared" ref="CQ7:CQ65" si="103">IF(OR(B7=0,AND(H7&gt;=2, H7&lt;=4, S7="")), "",
IF(OR(S7=0,S7=""),52, ""))</f>
        <v/>
      </c>
      <c r="CR7" s="37" t="str">
        <f t="shared" ref="CR7:CR65" si="104">IF(OR(B7=0,AND(H7&gt;=2, H7&lt;=4, S7="")), "",
IF(AND(OR(H7=0, H7=1,H7=""), AND(S7&lt;&gt;"",NOT(ISNUMBER(S7)))), 52, ""))</f>
        <v/>
      </c>
      <c r="CS7" s="37" t="str">
        <f t="shared" ref="CS7:CS65" si="105">IF(OR(B7=0,AND(H7&gt;=2, H7&lt;=4, S7="")), "",
IF(AND(H7&gt;=2, H7&lt;=4, S7&lt;&gt;""), 52, ""))</f>
        <v/>
      </c>
      <c r="CT7" s="37" t="str">
        <f t="shared" ref="CT7:CT65" si="106">IF(OR(B7=0,AND(H7&gt;=2, H7&lt;=4, OR(P7="",R7=""))), "",
   IF(AND(OR(P7="02", P7="03", P7="04"), OR(CV7&lt;10, CV7&gt;700)), 11, ""))</f>
        <v/>
      </c>
      <c r="CU7" s="37" t="str">
        <f t="shared" ref="CU7:CU65" si="107">IF(OR(B7=0,AND(H7&gt;=2, H7&lt;=4, OR(P7="",R7=""))), "",
  IF(AND(OR(P7="01", P7="05", P7="06"), OR(CV7&lt;10, CV7&gt;300)), 11, ""))</f>
        <v/>
      </c>
      <c r="CV7" s="239">
        <f t="shared" ref="CV7:CV65" si="108">IF(OR(S7="",R7=""),0,S7/R7*10)</f>
        <v>0</v>
      </c>
      <c r="CW7" s="37" t="str">
        <f t="shared" ref="CW7:CW65" si="109">IF(OR(AND(H7&gt;=2, H7&lt;=4, T7=""),L7&lt;&gt;1), "",
IF(ISNUMBER(T7),"",7))</f>
        <v/>
      </c>
      <c r="CX7" s="37" t="str">
        <f t="shared" ref="CX7:CX65" si="110">IF(OR(B7=0,AND(H7&gt;=2, H7&lt;=4, T7="")), "",
IF(AND(H7&gt;=2,H7&lt;=4,T7&lt;&gt;""), 7, ""))</f>
        <v/>
      </c>
      <c r="CY7" s="37" t="str">
        <f t="shared" ref="CY7:CY65" si="111">IF(OR(B7=0,AND(H7&gt;=2, H7&lt;=4, T7="")), "",
IF(AND(L7=1,T7=""),7,""))</f>
        <v/>
      </c>
      <c r="CZ7" s="37" t="str">
        <f t="shared" ref="CZ7:CZ65" si="112">IF(OR(B7=0,AND(H7&gt;=2, H7&lt;=4, T7="")), "",
IF(AND(L7&lt;&gt;1,T7&lt;&gt;""),7,""))</f>
        <v/>
      </c>
      <c r="DA7" s="37" t="str">
        <f t="shared" ref="DA7:DA65" si="113">IF(OR(B7=0,AND(H7&gt;=2, H7&lt;=4, T7="")), "",
IF(AND(IF(T7="",0,T7)&gt;=6,R7&lt;401),36,""))</f>
        <v/>
      </c>
      <c r="DB7" s="37" t="str">
        <f t="shared" ref="DB7:DB65" si="114">IF(AND(P7="01",IF(T7="",0,T7)&gt;=4),10,"")</f>
        <v/>
      </c>
      <c r="DC7" s="37" t="str">
        <f t="shared" ref="DC7:DC65" si="115">IF(AND(OR(P7="02",P7="03",P7="04"),IF(T7="",0,T7)&gt;=50),10,"")</f>
        <v/>
      </c>
      <c r="DD7" s="37" t="str">
        <f t="shared" ref="DD7:DD65" si="116">IF(AND(P7="05",IF(T7="",0,T7)&gt;=4),10,"")</f>
        <v/>
      </c>
      <c r="DE7" s="37" t="str">
        <f t="shared" ref="DE7:DE65" si="117">IF(AND(P7="06",IF(T7="",0,T7)&gt;=4),10,"")</f>
        <v/>
      </c>
      <c r="DF7" s="37" t="str">
        <f t="shared" ref="DF7:DF65" si="118">IF(OR(B7=0,AND(H7&gt;=2, H7&lt;=4, U7="")), "",
 IF(OR(U7=0,U7="",ISNUMBER(U7)),"",77))</f>
        <v/>
      </c>
      <c r="DG7" s="37" t="str">
        <f t="shared" ref="DG7:DG65" si="119">IF(OR(B7=0,AND(H7&gt;=2, H7&lt;=4, U7="")), "",
IF(AND(L7&lt;&gt;1, U7&lt;&gt;""), 77, ""))</f>
        <v/>
      </c>
      <c r="DH7" s="37" t="str">
        <f t="shared" ref="DH7:DH65" si="120">IF(AND(L7=1, OR(T7="", T7=0), U7&gt;=1), 78, "")</f>
        <v/>
      </c>
      <c r="DI7" s="37" t="str">
        <f t="shared" ref="DI7:DI65" si="121">IF(AND(L7=1, AND(OR(T7="",T7=0),OR(U7="", U7=0))), 78, "")</f>
        <v/>
      </c>
      <c r="DJ7" s="37" t="str">
        <f t="shared" ref="DJ7:DJ65" si="122">IF(OR(V7="",ISNUMBER(V7)),"",8)</f>
        <v/>
      </c>
      <c r="DK7" s="37" t="str">
        <f t="shared" ref="DK7:DK65" si="123">IF(OR(B7=0,AND(H7&gt;=2, H7&lt;=4, V7="")), "",
 IF(OR(G7="",G7= 1), IF(AND(L7=1, V7=""), 8, ""), ""))</f>
        <v/>
      </c>
      <c r="DL7" s="37" t="str">
        <f t="shared" ref="DL7:DL65" si="124">IF(OR(B7=0,AND(H7&gt;=2, H7&lt;=4, V7=""),G7=""), "",
 IF(AND(G7&gt;=2,V7&lt;&gt;""), 8, ""))</f>
        <v/>
      </c>
      <c r="DM7" s="37" t="str">
        <f t="shared" ref="DM7:DM65" si="125">IF(OR(B7=0,AND(H7&gt;=2, H7&lt;=4, V7="")), "",
 IF(AND(L7&gt;=2, L7&lt;=3, V7&lt;&gt;""), 8, ""))</f>
        <v/>
      </c>
      <c r="DN7" s="37" t="str">
        <f t="shared" ref="DN7:DN65" si="126">IF(OR(B7=0,AND(H7&gt;=2, H7&lt;=4, V7="")), "",
 IF(AND(G7="",IF(V7="",0,V7)&gt;=10000,R7&lt;=499),89,""))</f>
        <v/>
      </c>
      <c r="DO7" s="37" t="str">
        <f t="shared" ref="DO7:DO65" si="127">IF(AND(OR(M7="01",M7="02"),W7="",X7="",Y7="",Z7="",AA7="",AB7="",AC7="",AD7="",AE7="",AF7=""), 50, "")</f>
        <v/>
      </c>
      <c r="DP7" s="37" t="str">
        <f t="shared" ref="DP7:DP65" si="128">IF(M7="","",IF(AND(VALUE(M7)&gt;=10, VALUE(M7)&lt;=24),IF(AND(W7="", X7="",Y7="", Z7="", AA7="",AB7="", AC7="", AD7="", AE7="", AF7=""), 50, ""),""))</f>
        <v/>
      </c>
      <c r="DQ7" s="37" t="str">
        <f t="shared" ref="DQ7:DQ65" si="129">IF(OR(B7=0,
              AND(H7&gt;=2, H7&lt;=4, W7=""),
              AND(W7="",AND(VALUE(IF(M7="",0,M7))&gt;=30,VALUE(IF(M7="",0,M7))&lt;=44)),
              M7="02"),"",
IF(AND(W7&lt;&gt;1,W7&lt;&gt;2),55,""))</f>
        <v/>
      </c>
      <c r="DR7" s="37" t="str">
        <f t="shared" ref="DR7:DR65" si="130">IF(OR(B7=0,
              AND(H7&gt;=2, H7&lt;=4, W7=""),
              AND(W7="",AND(VALUE(IF(M7="",0,M7))&gt;=30,VALUE(IF(M7="",0,M7))&lt;=44)),
              M7="02"),"",
 IF(AND(L7=1,W7&lt;&gt;1),55,""))</f>
        <v/>
      </c>
      <c r="DS7" s="37" t="str">
        <f t="shared" ref="DS7:DS65" si="131">IF(OR(B7=0,
              AND(H7&gt;=2, H7&lt;=4, W7=""),
              AND(W7="",AND(VALUE(IF(M7="",0,M7))&gt;=30,VALUE(IF(M7="",0,M7))&lt;=44)),
              M7="02"),"",
 IF(AND(H7&gt;=2,H7&lt;=4,W7&lt;&gt;""),55,""))</f>
        <v/>
      </c>
      <c r="DT7" s="37" t="str">
        <f t="shared" ref="DT7:DT65" si="132">IF(OR(B7=0,
              AND(H7&gt;=2, H7&lt;=4, W7=""),
              AND(W7="",AND(VALUE(IF(M7="",0,M7))&gt;=30,VALUE(IF(M7="",0,M7))&lt;=44)),
              M7="02"),"",
 IF(AND(W7="", OR(M7="01",AND(VALUE(IF(M7="",0,M7))&gt;=10,VALUE(IF(M7="",0,M7))&lt;=24))), 55, ""))</f>
        <v/>
      </c>
      <c r="DU7" s="37" t="str">
        <f t="shared" ref="DU7:DU65" si="133">IF(OR(B7=0,
              AND(H7&gt;=2, H7&lt;=4, W7=""),
              AND(W7="",AND(VALUE(IF(M7="",0,M7))&gt;=30,VALUE(IF(M7="",0,M7))&lt;=44)),
              M7="02"),"",
 IF(AND(W7=1,OR(Z7=1,Z7=3),OR(DW7&lt;11,DW7&gt;1000)), 34, ""))</f>
        <v/>
      </c>
      <c r="DV7" s="37" t="str">
        <f t="shared" ref="DV7:DV65" si="134">IF(OR(B7=0,
              AND(H7&gt;=2, H7&lt;=4, W7=""),
              AND(W7="",AND(VALUE(IF(M7="",0,M7))&gt;=30,VALUE(IF(M7="",0,M7))&lt;=44)),
              M7="02"),"",
 IF(AND(W7=1, Z7=2, OR(DW7&lt;11,DW7&gt; 1500)), 34, ""))</f>
        <v/>
      </c>
      <c r="DW7" s="37" t="str">
        <f t="shared" ref="DW7:DW65" si="135">IF(AND(AD7&lt;&gt;"", AC7&lt;&gt;""), IF(ISNUMBER(AD7/AC7), AD7/AC7, "K"), "")</f>
        <v/>
      </c>
      <c r="DX7" s="37" t="str">
        <f t="shared" ref="DX7:DX65" si="136">IF(OR(B7=0,
              AND(H7&gt;=2, H7&lt;=4, X7=""),
              AND(X7="", AND(VALUE(IF(M7="",0,M7))&gt;=30,VALUE(IF(M7="",0,M7))&lt;=44)),
             M7="02"),"",
 IF(AND(H7&gt;=2,H7&lt;=4,X7&lt;&gt;""), 14, ""))</f>
        <v/>
      </c>
      <c r="DY7" s="37" t="str">
        <f t="shared" ref="DY7:DY65" si="137">IF(OR(B7=0,
              AND(H7&gt;=2, H7&lt;=4, X7=""),
              AND(X7="", AND(VALUE(IF(M7="",0,M7))&gt;=30,VALUE(IF(M7="",0,M7))&lt;=44)),
              M7="02"),"",
 IF(AND(W7=1, OR(X7="", NOT(X7&gt;=1), NOT(X7&lt;=5))), 14, ""))</f>
        <v/>
      </c>
      <c r="DZ7" s="37" t="str">
        <f t="shared" ref="DZ7:DZ65" si="138">IF(OR(B7=0,
              AND(H7&gt;=2, H7&lt;=4, X7=""),
              AND(X7="", AND(VALUE(IF(M7="",0,M7))&gt;=30,VALUE(IF(M7="",0,M7))&lt;=44)),
              M7="02"),"",
 IF(AND(W7=2,X7&lt;&gt;""), 14, ""))</f>
        <v/>
      </c>
      <c r="EA7" s="37" t="str">
        <f t="shared" ref="EA7:EA65" si="139">IF(OR(B7=0,
               AND(H7&gt;=2, H7&lt;=4, Y7=""),
               AND(Y7="", AND(VALUE(IF(M7="",0,M7))&gt;=30,VALUE(IF(M7="",0,M7))&lt;=44)),
               M7="02"),"",
IF(AND(H7&gt;=2,H7&lt;=4,Y7&lt;&gt;""), 15, ""))</f>
        <v/>
      </c>
      <c r="EB7" s="37" t="str">
        <f t="shared" ref="EB7:EB65" si="140">IF(OR(B7=0,
               AND(H7&gt;=2, H7&lt;=4, Y7=""),
               AND(Y7="",AND(VALUE(IF(M7="",0,M7))&gt;=30,VALUE(IF(M7="",0,M7))&lt;=44)),
               M7="02"),"",
 IF(AND(Y7="",OR(M7="01",AND(VALUE(IF(M7="",0,M7))&gt;=10,VALUE(IF(M7="",0,M7))&lt;=24))), 15, ""))</f>
        <v/>
      </c>
      <c r="EC7" s="37" t="str">
        <f t="shared" ref="EC7:EC65" si="141">IF(OR(B7=0,
               AND(H7&gt;=2, H7&lt;=4, Y7=""),
               AND(Y7="", AND(VALUE(IF(M7="",0,M7))&gt;=30,VALUE(IF(M7="",0,M7))&lt;=44)),
               M7="02"),"",
IF(AND(Y7&lt;&gt;"", Y7&lt;&gt;1, Y7&lt;&gt;2, Y7&lt;&gt;3), 15, ""))</f>
        <v/>
      </c>
      <c r="ED7" s="37" t="str">
        <f t="shared" ref="ED7:ED65" si="142">IF(OR(AND(AB7="", AND(VALUE(IF(M7="",0,M7))&gt;=30,VALUE(IF(M7="",0,M7))&lt;=44)),
               M7="02"),"",
IF(AND(OR(M7="01",AND(VALUE(IF(M7="",0,M7))&gt;=10,VALUE(IF(M7="",0,M7))&lt;=24)), AB7=""), 18, ""))</f>
        <v/>
      </c>
      <c r="EE7" s="37" t="str">
        <f t="shared" ref="EE7:EE65" si="143">IF(OR(AND(AB7="",AND(VALUE(IF(M7="",0,M7))&gt;=30,VALUE(IF(M7="",0,M7))&lt;=44)),
               M7="02"),"",
IF(AND(AB7&lt;&gt;"", AB7&lt;&gt;1, AB7&lt;&gt;2, AB7&lt;&gt;3, AB7&lt;&gt;4), 18, ""))</f>
        <v/>
      </c>
      <c r="EF7" s="37" t="str">
        <f t="shared" ref="EF7:EF65" si="144">IF(OR(B7=0,
              AND(H7&gt;=2, H7&lt;=4, Z7=""),
              AND(Z7="",AND(VALUE(IF(M7="",0,M7))&gt;=30,VALUE(IF(M7="",0,M7))&lt;=44)),
               M7="02"),"",
IF(AND(H7&gt;=2,H7&lt;=4,Z7&lt;&gt;""),19,""))</f>
        <v/>
      </c>
      <c r="EG7" s="37" t="str">
        <f t="shared" ref="EG7:EG65" si="145">IF(OR(B7=0,
              AND(H7&gt;=2, H7&lt;=4, Z7=""),
              AND(Z7="",AND(VALUE(IF(M7="",0,M7))&gt;=30,VALUE(IF(M7="",0,M7))&lt;=44)),
               M7="02"),"",
IF(AND(OR(M7="01",AND(VALUE(IF(M7="",0,M7))&gt;=10,VALUE(IF(M7="",0,M7))&lt;=24)), Z7=""), 19, ""))</f>
        <v/>
      </c>
      <c r="EH7" s="37" t="str">
        <f t="shared" ref="EH7:EH65" si="146">IF(OR(B7=0,
              AND(H7&gt;=2, H7&lt;=4, Z7=""),
              AND(Z7="",AND(VALUE(IF(M7="",0,M7))&gt;=30,VALUE(IF(M7="",0,M7))&lt;=44)),
               M7="02"),"",
IF(AND(Z7&lt;&gt;1, Z7&lt;&gt;2, Z7&lt;&gt;3), 19, ""))</f>
        <v/>
      </c>
      <c r="EI7" s="37" t="str">
        <f t="shared" ref="EI7:EI65" si="147">IF(AND(Z7=2,X7=2),28,"")</f>
        <v/>
      </c>
      <c r="EJ7" s="37" t="str">
        <f t="shared" ref="EJ7:EJ65" si="148">IF(AND(Z7=3, OR(X7=2, X7=4)), 28, "")</f>
        <v/>
      </c>
      <c r="EK7" s="37" t="str">
        <f t="shared" ref="EK7:EK65" si="149">IF(OR(B7=0,
              AND(H7&gt;=2, H7&lt;=4, AA7=""),
              AND(AA7="",AND(VALUE(IF(M7="",0,M7))&gt;=30,VALUE(IF(M7="",0,M7))&lt;=44)),
               M7="02"),"",
 IF(AND(H7="",L7=1,W7=1,AA7=3,AC7=1),38,""))</f>
        <v/>
      </c>
      <c r="EL7" s="37" t="str">
        <f t="shared" ref="EL7:EL65" si="150">IF(OR(B7=0,
              AND(H7&gt;=2, H7&lt;=4, AA7=""),
              AND(AA7="",AND(VALUE(IF(M7="",0,M7))&gt;=30,VALUE(IF(M7="",0,M7))&lt;=44)),
               M7="02"),"",
 IF(AND(W7=1,AA7=1,AC7&lt;&gt;1), 39, ""))</f>
        <v/>
      </c>
      <c r="EM7" s="37" t="str">
        <f t="shared" ref="EM7:EM65" si="151">IF(OR(B7=0,
              AND(H7&gt;=2, H7&lt;=4, AA7=""),
              AND(AA7="",AND(VALUE(IF(M7="",0,M7))&gt;=30,VALUE(IF(M7="",0,M7))&lt;=44)),
               M7="02"),"",
IF(AND(H7&gt;=2, H7&lt;=4, AA7&lt;&gt;" "), 20, ""))</f>
        <v/>
      </c>
      <c r="EN7" s="37" t="str">
        <f t="shared" ref="EN7:EN65" si="152">IF(OR(B7=0,
              AND(H7&gt;=2, H7&lt;=4, AA7=""),
              AND(AA7="",AND(VALUE(IF(M7="",0,M7))&gt;=30,VALUE(IF(M7="",0,M7))&lt;=44)),
               M7="02"),"",
IF(AND(OR(M7="01",AND(VALUE(IF(M7="",0,M7))&gt;=10,VALUE(IF(M7="",0,M7))&lt;=24)), AA7=""), 20, ""))</f>
        <v/>
      </c>
      <c r="EO7" s="37" t="str">
        <f t="shared" ref="EO7:EO65" si="153">IF(OR(B7=0,
              AND(H7&gt;=2, H7&lt;=4, AA7=""),
              AND(AA7="",AND(VALUE(IF(M7="",0,M7))&gt;=30,VALUE(IF(M7="",0,M7))&lt;=44)),
               M7="02"),"",
IF(AND(AA7&lt;&gt;1, AA7&lt;&gt;2, AA7&lt;&gt;3), 20, ""))</f>
        <v/>
      </c>
      <c r="EP7" s="37" t="str">
        <f t="shared" ref="EP7:EP65" si="154">IF(OR(B7=0,
              AND(H7&gt;=2, H7&lt;=4, AA7=""),
              AND(AA7="",AND(VALUE(IF(M7="",0,M7))&gt;=30,VALUE(IF(M7="",0,M7))&lt;=44)),
               M7="02"),"",
 IF(AND(AA7=2, AC7&gt;=20), 90, ""))</f>
        <v/>
      </c>
      <c r="EQ7" s="239" t="str">
        <f t="shared" ref="EQ7:EQ65" ca="1" si="155">IF(H7="",M7,OFFSET(M7,-H7+1,0))</f>
        <v/>
      </c>
      <c r="ER7" s="239" t="str">
        <f t="shared" ref="ER7:ER65" ca="1" si="156">IF(B7=0,"",OFFSET(I7,-FI7+1,0)&amp;OFFSET(X7,-FI7+1,0)&amp;AB7)</f>
        <v/>
      </c>
      <c r="ES7" s="37" t="str">
        <f t="shared" ref="ES7:ES65" ca="1" si="157">IF(OR(AND(W7=2, AC7=""),
              AND(AC7="", AND(VALUE(IF(EQ7="",0,EQ7))&gt;=30,VALUE(IF(EQ7="",0,EQ7))&lt;=44)),
               EQ7="02"),"",
 IF(AND(W7=1, AC7=""), 57, ""))</f>
        <v/>
      </c>
      <c r="ET7" s="37" t="str">
        <f t="shared" ref="ET7:ET65" ca="1" si="158">IF(OR(B7=0,
              AND(W7=2, AC7=""),
              AND(AC7="", AND(VALUE(IF(EQ7="",0,EQ7))&gt;=30,VALUE(IF(EQ7="",0,EQ7))&lt;=44)),
               EQ7="02"),"",
IF(OR(ISNUMBER(AC7),AC7= ""), "", 57))</f>
        <v/>
      </c>
      <c r="EU7" s="37" t="str">
        <f t="shared" ref="EU7:EU65" ca="1" si="159">IF(OR(AND(W7=2, AC7=""),
              AND(AC7="", AND(VALUE(IF(EQ7="",0,EQ7))&gt;=30,VALUE(IF(EQ7="",0,EQ7))&lt;=44)),
               EQ7="02"),"",
IF(AND(AC7&gt;=4, AB7=1), 25, ""))</f>
        <v/>
      </c>
      <c r="EV7" s="37" t="str">
        <f t="shared" ref="EV7:EV65" ca="1" si="160">IF(OR(B7=0,
              AND(AD7="",AND(VALUE(IF(EQ7="",0,EQ7))&gt;=30,VALUE(IF(EQ7="",0,EQ7))&lt;=44)),
               EQ7="02"),"",
IF(AND(OR(EQ7="01",AND(VALUE(IF(EQ7="",0,EQ7))&gt;=10,VALUE(IF(EQ7="",0,EQ7))&lt;=24)), AD7=""), 58, ""))</f>
        <v/>
      </c>
      <c r="EW7" s="37" t="str">
        <f t="shared" ref="EW7:EW65" ca="1" si="161">IF(OR(B7=0,
              AND(AD7="",AND(VALUE(IF(EQ7="",0,EQ7))&gt;=30,VALUE(IF(EQ7="",0,EQ7))&lt;=44)),
               EQ7="02"),"",
IF(OR(ISNUMBER(AD7),AD7=""), "", 58))</f>
        <v/>
      </c>
      <c r="EX7" s="37" t="str">
        <f t="shared" ref="EX7:EX65" ca="1" si="162">IF(OR(AND(AE7="",AND(VALUE(IF(EQ7="",0,EQ7))&gt;=30,VALUE(IF(EQ7="",0,EQ7))&lt;=44)),
               EQ7="02"),"",
 IF(OR(ISNUMBER(AE7),AE7=""), "", 59))</f>
        <v/>
      </c>
      <c r="EY7" s="37" t="str">
        <f t="shared" ref="EY7:EY65" ca="1" si="163">IF(OR(B7=0,
              AND(AF7="",AND(VALUE(IF(EQ7="",0,EQ7))&gt;=30,VALUE(IF(EQ7="",0,EQ7))&lt;=44)),
               EQ7="02"),"",
IF(OR(ISNUMBER(AE7),AE7=""), "", 88))</f>
        <v/>
      </c>
      <c r="EZ7" s="37" t="str">
        <f t="shared" ref="EZ7:EZ65" ca="1" si="164">IF(OR(B7=0,
              AND(AF7="", AND(VALUE(IF(EQ7="",0,EQ7))&gt;=30,VALUE(IF(EQ7="",0,EQ7))&lt;=44)),
               EQ7="02"),"",
IF(AND(AF7&lt;&gt;1,AF7&lt;&gt;2,AF7&lt;&gt;3,AF7&lt;&gt;""), 88,""))</f>
        <v/>
      </c>
      <c r="FA7" s="37" t="str">
        <f t="shared" ref="FA7:FA65" ca="1" si="165">IF(OR(B7=0,
              AND(AF7="",AND(VALUE(IF(EQ7="",0,EQ7))&gt;=30,VALUE(IF(EQ7="",0,EQ7))&lt;=44)),
               EQ7="02"),"",
IF(AND(OR(EQ7="01",AND(VALUE(IF(EQ7="",0,EQ7))&gt;=10,VALUE(IF(EQ7="",0,EQ7))&lt;=24)),L7=3, AF7=""), 88, ""))</f>
        <v/>
      </c>
      <c r="FB7" s="37" t="str">
        <f t="shared" ref="FB7:FB65" ca="1" si="166">IF(OR(B7=0,
              AND(AF7="",AND(VALUE(IF(EQ7="",0,EQ7))&gt;=30,VALUE(IF(EQ7="",0,EQ7))&lt;=44)),
               EQ7="02"),"",
IF(AND(AE7="", AF7&lt;&gt;""), 88, ""))</f>
        <v/>
      </c>
      <c r="FC7" s="37" t="str">
        <f t="shared" ref="FC7:FC65" ca="1" si="167">IF(OR(B7=0,
              AND(AF7="",AND(VALUE(IF(EQ7="",0,EQ7))&gt;=30,VALUE(IF(EQ7="",0,EQ7))&lt;=44)),
               EQ7="02"),"",
IF(AND(AE7&lt;&gt;"", AF7="" ), 88, ""))</f>
        <v/>
      </c>
      <c r="FD7" s="239">
        <f t="shared" ref="FD7:FD65" si="168">IF(G7="",1,G7)</f>
        <v>1</v>
      </c>
      <c r="FE7" s="37" t="str">
        <f t="shared" ref="FE7:FE65" si="169">IF(AND(G7&lt;&gt;"",G7&lt;&gt;1,G7&lt;&gt;2,G7&lt;&gt;3,G7&lt;&gt;4,G7&lt;&gt;5,G7&lt;&gt;7,G7&lt;&gt;8,G7&lt;&gt;9),70,"")</f>
        <v/>
      </c>
      <c r="FF7" s="37" t="str">
        <f t="shared" ref="FF7:FF65" si="170">IF(AND(G7&lt;&gt;"",G7&lt;&gt; 1), 70, "")</f>
        <v/>
      </c>
      <c r="FG7" s="37" t="str">
        <f t="shared" ref="FG7:FG65" si="171">IF(AND(G7=1,COUNT(G8:G18)=0), 70, "")</f>
        <v/>
      </c>
      <c r="FH7" s="37" t="str">
        <f t="shared" ref="FH7:FH65" si="172">IF(AND(W7=1,AB7=1,AC7&gt;=4),18,"")</f>
        <v/>
      </c>
      <c r="FI7" s="239" t="str">
        <f>IF(B7=0,"",COUNTIF(FD$6:FD7,FD7))</f>
        <v/>
      </c>
      <c r="FJ7" s="37" t="str">
        <f t="shared" ref="FJ7:FJ65" si="173">IF(AND(H7&lt;&gt;"",OR(H7&lt;1,H7&gt;4)), 71, "")</f>
        <v/>
      </c>
      <c r="FK7" s="240" t="str">
        <f t="shared" ref="FK7:FK65" si="174">IF(G7="",IF(A7&lt;&gt;1,"",IF(OR(H7=1,H7=""),"",71)),IF(OR(H7=1,H7=""),"",71))</f>
        <v/>
      </c>
      <c r="FL7" s="37" t="str">
        <f t="shared" ref="FL7:FL65" si="175">IF(AND(G7&lt;&gt;"",COUNTIF($FD$6:$FD$17,FD7)=1,H7&lt;&gt;""), 71, "")</f>
        <v/>
      </c>
      <c r="FM7" s="37" t="str">
        <f t="shared" ref="FM7:FM65" si="176">(IF(AND(G7=1,G8="",AB7&lt;&gt;""),IF(AB7=AB8,18,IF(G9="",IF(OR(AB8=AB9,AB9=AB7),18,IF(G10="",IF(OR(AB7=AB10,AB8=AB10,AB9=AB10),18,""),"")),"")),""))</f>
        <v/>
      </c>
      <c r="FN7" s="37" t="str">
        <f t="shared" ref="FN7:FN65" si="177">IF(OR(B7=0,AND(H7&gt;=2,H7&lt;=4,AH7="")),"",
IF(AND(L7=1,O7=1),IF(AH7="",101,""),""))</f>
        <v/>
      </c>
      <c r="FO7" s="37" t="str">
        <f t="shared" ref="FO7:FO65" si="178">IF(OR(B7=0,AND(H7&gt;=2,H7&lt;=4,AH7="")),"",
IF((AH7=""),"",IF(AND(L7=1,N7&lt;&gt;AH7),102,"")))</f>
        <v/>
      </c>
    </row>
    <row r="8" spans="1:171" ht="19.2">
      <c r="A8" s="233">
        <v>3</v>
      </c>
      <c r="B8" s="233">
        <f>COUNTIF('中間シート (2)'!M:M,行政集計シート※記入不要です!A8)</f>
        <v>0</v>
      </c>
      <c r="C8" s="235" t="str">
        <f>IF(OR(G8&lt;&gt;"",H8&lt;&gt;""),C7,"")</f>
        <v/>
      </c>
      <c r="D8" s="235" t="str">
        <f>IF(OR(G8&lt;&gt;"",H8&lt;&gt;""),D7,"")</f>
        <v/>
      </c>
      <c r="E8" s="235" t="str">
        <f>IF(OR(G8&lt;&gt;"",H8&lt;&gt;""),E7,"")</f>
        <v/>
      </c>
      <c r="F8" s="234"/>
      <c r="G8" s="235" t="str">
        <f>IFERROR(VLOOKUP($A8,'中間シート (2)'!$M$6:$AR$65,G$1,FALSE),"")</f>
        <v/>
      </c>
      <c r="H8" s="235" t="str">
        <f>IFERROR(VLOOKUP($A8,'中間シート (2)'!$M$6:$AR$65,H$1,FALSE),"")</f>
        <v/>
      </c>
      <c r="I8" s="235" t="str">
        <f>IFERROR(VLOOKUP($A8,'中間シート (2)'!$M$6:$AR$65,I$1,FALSE),"")</f>
        <v/>
      </c>
      <c r="J8" s="235" t="str">
        <f>IFERROR(VLOOKUP($A8,'中間シート (2)'!$M$6:$AR$65,J$1,FALSE),"")</f>
        <v/>
      </c>
      <c r="K8" s="235" t="str">
        <f>IFERROR(VLOOKUP($A8,'中間シート (2)'!$M$6:$AR$65,K$1,FALSE),"")</f>
        <v/>
      </c>
      <c r="L8" s="235" t="str">
        <f>IFERROR(VLOOKUP($A8,'中間シート (2)'!$M$6:$AR$65,L$1,FALSE),"")</f>
        <v/>
      </c>
      <c r="M8" s="235" t="str">
        <f>IFERROR(VLOOKUP($A8,'中間シート (2)'!$M$6:$AR$65,M$1,FALSE),"")</f>
        <v/>
      </c>
      <c r="N8" s="235" t="str">
        <f>IFERROR(VLOOKUP($A8,'中間シート (2)'!$M$6:$AR$65,N$1,FALSE),"")</f>
        <v/>
      </c>
      <c r="O8" s="235" t="str">
        <f>IFERROR(VLOOKUP($A8,'中間シート (2)'!$M$6:$AR$65,O$1,FALSE),"")</f>
        <v/>
      </c>
      <c r="P8" s="235" t="str">
        <f>IFERROR(VLOOKUP($A8,'中間シート (2)'!$M$6:$AR$65,P$1,FALSE),"")</f>
        <v/>
      </c>
      <c r="Q8" s="235" t="str">
        <f>IFERROR(VLOOKUP($A8,'中間シート (2)'!$M$6:$AR$65,Q$1,FALSE),"")</f>
        <v/>
      </c>
      <c r="R8" s="235" t="str">
        <f>IFERROR(VLOOKUP($A8,'中間シート (2)'!$M$6:$AR$65,R$1,FALSE),"")</f>
        <v/>
      </c>
      <c r="S8" s="235" t="str">
        <f>IFERROR(VLOOKUP($A8,'中間シート (2)'!$M$6:$AR$65,S$1,FALSE),"")</f>
        <v/>
      </c>
      <c r="T8" s="235" t="str">
        <f>IFERROR(VLOOKUP($A8,'中間シート (2)'!$M$6:$AR$65,T$1,FALSE),"")</f>
        <v/>
      </c>
      <c r="U8" s="235" t="str">
        <f>IFERROR(VLOOKUP($A8,'中間シート (2)'!$M$6:$AR$65,U$1,FALSE),"")</f>
        <v/>
      </c>
      <c r="V8" s="235"/>
      <c r="W8" s="235" t="str">
        <f>IFERROR(VLOOKUP($A8,'中間シート (2)'!$M$6:$AR$65,W$1,FALSE),"")</f>
        <v/>
      </c>
      <c r="X8" s="235" t="str">
        <f>IFERROR(VLOOKUP($A8,'中間シート (2)'!$M$6:$AR$65,X$1,FALSE),"")</f>
        <v/>
      </c>
      <c r="Y8" s="235" t="str">
        <f>IFERROR(VLOOKUP($A8,'中間シート (2)'!$M$6:$AR$65,Y$1,FALSE),"")</f>
        <v/>
      </c>
      <c r="Z8" s="235" t="str">
        <f>IFERROR(VLOOKUP($A8,'中間シート (2)'!$M$6:$AR$65,Z$1,FALSE),"")</f>
        <v/>
      </c>
      <c r="AA8" s="235" t="str">
        <f>IFERROR(VLOOKUP($A8,'中間シート (2)'!$M$6:$AR$65,AA$1,FALSE),"")</f>
        <v/>
      </c>
      <c r="AB8" s="235" t="str">
        <f>IFERROR(VLOOKUP($A8,'中間シート (2)'!$M$6:$AR$65,AB$1,FALSE),"")</f>
        <v/>
      </c>
      <c r="AC8" s="235" t="str">
        <f>IFERROR(VLOOKUP($A8,'中間シート (2)'!$M$6:$AR$65,AC$1,FALSE),"")</f>
        <v/>
      </c>
      <c r="AD8" s="235" t="str">
        <f>IFERROR(VLOOKUP($A8,'中間シート (2)'!$M$6:$AR$65,AD$1,FALSE),"")</f>
        <v/>
      </c>
      <c r="AE8" s="235"/>
      <c r="AF8" s="235"/>
      <c r="AG8" s="235"/>
      <c r="AH8" s="250" t="str">
        <f>IFERROR(VLOOKUP($A8,'中間シート (2)'!$M$6:$BC$67,AH$1,FALSE),"")</f>
        <v/>
      </c>
      <c r="AI8" s="250" t="str">
        <f>IFERROR(VLOOKUP($A8,'中間シート (2)'!$M$6:$BC$67,AI$1,FALSE),"")</f>
        <v/>
      </c>
      <c r="AJ8" s="250" t="str">
        <f>IFERROR(VLOOKUP($A8,'中間シート (2)'!$M$6:$BC$67,AJ$1,FALSE),"")</f>
        <v/>
      </c>
      <c r="AK8" s="250" t="str">
        <f>IFERROR(VLOOKUP($A8,'中間シート (2)'!$M$6:$BC$67,AK$1,FALSE),"")</f>
        <v/>
      </c>
      <c r="AL8" s="250" t="str">
        <f>IFERROR(VLOOKUP($A8,'中間シート (2)'!$M$6:$BC$67,AL$1,FALSE),"")</f>
        <v/>
      </c>
      <c r="AM8" s="250" t="str">
        <f>IFERROR(VLOOKUP($A8,'中間シート (2)'!$M$6:$BC$67,AM$1,FALSE),"")</f>
        <v/>
      </c>
      <c r="AN8" s="250" t="str">
        <f>IFERROR(VLOOKUP($A8,'中間シート (2)'!$M$6:$BC$67,AN$1,FALSE),"")</f>
        <v/>
      </c>
      <c r="AO8" s="250" t="str">
        <f>IFERROR(VLOOKUP($A8,'中間シート (2)'!$M$6:$BC$67,AO$1,FALSE),"")</f>
        <v/>
      </c>
      <c r="AR8" s="236"/>
      <c r="AS8" s="236"/>
      <c r="AT8" s="236"/>
      <c r="AU8" s="37">
        <f t="shared" si="5"/>
        <v>41</v>
      </c>
      <c r="AV8" s="37">
        <f t="shared" si="6"/>
        <v>41</v>
      </c>
      <c r="AW8" s="37" t="str">
        <f t="shared" si="58"/>
        <v/>
      </c>
      <c r="AX8" s="37" t="str">
        <f t="shared" si="59"/>
        <v/>
      </c>
      <c r="AY8" s="37" t="str">
        <f t="shared" si="60"/>
        <v/>
      </c>
      <c r="AZ8" s="37" t="str">
        <f t="shared" si="61"/>
        <v/>
      </c>
      <c r="BA8" s="37" t="str">
        <f t="shared" si="62"/>
        <v/>
      </c>
      <c r="BB8" s="37" t="str">
        <f ca="1">IF(AB8="","",IF(COUNTIF(エラー23シート!$G$5:$G$79, OFFSET(I8,IF(H8="",0,-H8+1),0)*100+OFFSET(X8,IF(H8="",0,-H8+1),0)*10+AB8)&gt;0,23,""))</f>
        <v/>
      </c>
      <c r="BC8" s="37" t="str">
        <f t="shared" si="63"/>
        <v/>
      </c>
      <c r="BD8" s="37" t="str">
        <f t="shared" si="64"/>
        <v/>
      </c>
      <c r="BE8" s="37" t="str">
        <f t="shared" si="65"/>
        <v/>
      </c>
      <c r="BF8" s="37" t="str">
        <f t="shared" si="66"/>
        <v/>
      </c>
      <c r="BG8" s="37" t="str">
        <f t="shared" si="67"/>
        <v/>
      </c>
      <c r="BH8" s="37" t="str">
        <f t="shared" si="68"/>
        <v/>
      </c>
      <c r="BI8" s="37" t="str">
        <f t="shared" si="69"/>
        <v/>
      </c>
      <c r="BJ8" s="37" t="str">
        <f t="shared" si="70"/>
        <v/>
      </c>
      <c r="BK8" s="37" t="str">
        <f t="shared" si="71"/>
        <v/>
      </c>
      <c r="BL8" s="37" t="str">
        <f t="shared" si="72"/>
        <v/>
      </c>
      <c r="BM8" s="37" t="str">
        <f t="shared" si="73"/>
        <v/>
      </c>
      <c r="BN8" s="37" t="str">
        <f t="shared" si="74"/>
        <v/>
      </c>
      <c r="BO8" s="37" t="str">
        <f t="shared" si="75"/>
        <v/>
      </c>
      <c r="BP8" s="37" t="str">
        <f t="shared" si="76"/>
        <v/>
      </c>
      <c r="BQ8" s="37" t="str">
        <f t="shared" si="77"/>
        <v/>
      </c>
      <c r="BR8" s="37" t="str">
        <f t="shared" si="78"/>
        <v/>
      </c>
      <c r="BS8" s="237" t="str">
        <f t="shared" si="79"/>
        <v/>
      </c>
      <c r="BT8" s="37" t="str">
        <f t="shared" si="80"/>
        <v/>
      </c>
      <c r="BU8" s="37" t="str">
        <f t="shared" si="81"/>
        <v/>
      </c>
      <c r="BV8" s="37" t="str">
        <f t="shared" si="82"/>
        <v/>
      </c>
      <c r="BW8" s="37" t="str">
        <f t="shared" si="83"/>
        <v/>
      </c>
      <c r="BX8" s="37" t="str">
        <f t="shared" si="84"/>
        <v/>
      </c>
      <c r="BY8" s="37" t="str">
        <f t="shared" si="85"/>
        <v/>
      </c>
      <c r="BZ8" s="37" t="str">
        <f t="shared" si="86"/>
        <v/>
      </c>
      <c r="CA8" s="37" t="str">
        <f t="shared" si="87"/>
        <v/>
      </c>
      <c r="CB8" s="37" t="str">
        <f t="shared" si="88"/>
        <v/>
      </c>
      <c r="CC8" s="37" t="str">
        <f t="shared" si="89"/>
        <v/>
      </c>
      <c r="CD8" s="37" t="str">
        <f t="shared" si="90"/>
        <v/>
      </c>
      <c r="CE8" s="37" t="str">
        <f t="shared" si="91"/>
        <v/>
      </c>
      <c r="CF8" s="37" t="str">
        <f t="shared" si="92"/>
        <v/>
      </c>
      <c r="CG8" s="37" t="str">
        <f t="shared" si="93"/>
        <v/>
      </c>
      <c r="CH8" s="37" t="str">
        <f t="shared" si="94"/>
        <v/>
      </c>
      <c r="CI8" s="37" t="str">
        <f t="shared" si="95"/>
        <v/>
      </c>
      <c r="CJ8" s="37" t="str">
        <f t="shared" si="96"/>
        <v/>
      </c>
      <c r="CK8" s="37" t="str">
        <f t="shared" si="97"/>
        <v/>
      </c>
      <c r="CL8" s="238" t="str">
        <f t="shared" si="98"/>
        <v/>
      </c>
      <c r="CM8" s="37" t="str">
        <f t="shared" si="99"/>
        <v/>
      </c>
      <c r="CN8" s="37" t="str">
        <f t="shared" si="100"/>
        <v/>
      </c>
      <c r="CO8" s="37" t="str">
        <f t="shared" si="101"/>
        <v/>
      </c>
      <c r="CP8" s="37" t="str">
        <f t="shared" si="102"/>
        <v/>
      </c>
      <c r="CQ8" s="37" t="str">
        <f t="shared" si="103"/>
        <v/>
      </c>
      <c r="CR8" s="37" t="str">
        <f t="shared" si="104"/>
        <v/>
      </c>
      <c r="CS8" s="37" t="str">
        <f t="shared" si="105"/>
        <v/>
      </c>
      <c r="CT8" s="37" t="str">
        <f t="shared" si="106"/>
        <v/>
      </c>
      <c r="CU8" s="37" t="str">
        <f t="shared" si="107"/>
        <v/>
      </c>
      <c r="CV8" s="239">
        <f t="shared" si="108"/>
        <v>0</v>
      </c>
      <c r="CW8" s="37" t="str">
        <f t="shared" si="109"/>
        <v/>
      </c>
      <c r="CX8" s="37" t="str">
        <f t="shared" si="110"/>
        <v/>
      </c>
      <c r="CY8" s="37" t="str">
        <f t="shared" si="111"/>
        <v/>
      </c>
      <c r="CZ8" s="37" t="str">
        <f t="shared" si="112"/>
        <v/>
      </c>
      <c r="DA8" s="37" t="str">
        <f t="shared" si="113"/>
        <v/>
      </c>
      <c r="DB8" s="37" t="str">
        <f t="shared" si="114"/>
        <v/>
      </c>
      <c r="DC8" s="37" t="str">
        <f t="shared" si="115"/>
        <v/>
      </c>
      <c r="DD8" s="37" t="str">
        <f t="shared" si="116"/>
        <v/>
      </c>
      <c r="DE8" s="37" t="str">
        <f t="shared" si="117"/>
        <v/>
      </c>
      <c r="DF8" s="37" t="str">
        <f t="shared" si="118"/>
        <v/>
      </c>
      <c r="DG8" s="37" t="str">
        <f t="shared" si="119"/>
        <v/>
      </c>
      <c r="DH8" s="37" t="str">
        <f t="shared" si="120"/>
        <v/>
      </c>
      <c r="DI8" s="37" t="str">
        <f t="shared" si="121"/>
        <v/>
      </c>
      <c r="DJ8" s="37" t="str">
        <f t="shared" si="122"/>
        <v/>
      </c>
      <c r="DK8" s="37" t="str">
        <f t="shared" si="123"/>
        <v/>
      </c>
      <c r="DL8" s="37" t="str">
        <f t="shared" si="124"/>
        <v/>
      </c>
      <c r="DM8" s="37" t="str">
        <f t="shared" si="125"/>
        <v/>
      </c>
      <c r="DN8" s="37" t="str">
        <f t="shared" si="126"/>
        <v/>
      </c>
      <c r="DO8" s="37" t="str">
        <f t="shared" si="127"/>
        <v/>
      </c>
      <c r="DP8" s="37" t="str">
        <f t="shared" si="128"/>
        <v/>
      </c>
      <c r="DQ8" s="37" t="str">
        <f t="shared" si="129"/>
        <v/>
      </c>
      <c r="DR8" s="37" t="str">
        <f t="shared" si="130"/>
        <v/>
      </c>
      <c r="DS8" s="37" t="str">
        <f t="shared" si="131"/>
        <v/>
      </c>
      <c r="DT8" s="37" t="str">
        <f t="shared" si="132"/>
        <v/>
      </c>
      <c r="DU8" s="37" t="str">
        <f t="shared" si="133"/>
        <v/>
      </c>
      <c r="DV8" s="37" t="str">
        <f t="shared" si="134"/>
        <v/>
      </c>
      <c r="DW8" s="37" t="str">
        <f t="shared" si="135"/>
        <v/>
      </c>
      <c r="DX8" s="37" t="str">
        <f t="shared" si="136"/>
        <v/>
      </c>
      <c r="DY8" s="37" t="str">
        <f t="shared" si="137"/>
        <v/>
      </c>
      <c r="DZ8" s="37" t="str">
        <f t="shared" si="138"/>
        <v/>
      </c>
      <c r="EA8" s="37" t="str">
        <f t="shared" si="139"/>
        <v/>
      </c>
      <c r="EB8" s="37" t="str">
        <f t="shared" si="140"/>
        <v/>
      </c>
      <c r="EC8" s="37" t="str">
        <f t="shared" si="141"/>
        <v/>
      </c>
      <c r="ED8" s="37" t="str">
        <f t="shared" si="142"/>
        <v/>
      </c>
      <c r="EE8" s="37" t="str">
        <f t="shared" si="143"/>
        <v/>
      </c>
      <c r="EF8" s="37" t="str">
        <f t="shared" si="144"/>
        <v/>
      </c>
      <c r="EG8" s="37" t="str">
        <f t="shared" si="145"/>
        <v/>
      </c>
      <c r="EH8" s="37" t="str">
        <f t="shared" si="146"/>
        <v/>
      </c>
      <c r="EI8" s="37" t="str">
        <f t="shared" si="147"/>
        <v/>
      </c>
      <c r="EJ8" s="37" t="str">
        <f t="shared" si="148"/>
        <v/>
      </c>
      <c r="EK8" s="37" t="str">
        <f t="shared" si="149"/>
        <v/>
      </c>
      <c r="EL8" s="37" t="str">
        <f t="shared" si="150"/>
        <v/>
      </c>
      <c r="EM8" s="37" t="str">
        <f t="shared" si="151"/>
        <v/>
      </c>
      <c r="EN8" s="37" t="str">
        <f t="shared" si="152"/>
        <v/>
      </c>
      <c r="EO8" s="37" t="str">
        <f t="shared" si="153"/>
        <v/>
      </c>
      <c r="EP8" s="37" t="str">
        <f t="shared" si="154"/>
        <v/>
      </c>
      <c r="EQ8" s="239" t="str">
        <f t="shared" ca="1" si="155"/>
        <v/>
      </c>
      <c r="ER8" s="239" t="str">
        <f t="shared" ca="1" si="156"/>
        <v/>
      </c>
      <c r="ES8" s="37" t="str">
        <f t="shared" ca="1" si="157"/>
        <v/>
      </c>
      <c r="ET8" s="37" t="str">
        <f t="shared" ca="1" si="158"/>
        <v/>
      </c>
      <c r="EU8" s="37" t="str">
        <f t="shared" ca="1" si="159"/>
        <v/>
      </c>
      <c r="EV8" s="37" t="str">
        <f t="shared" ca="1" si="160"/>
        <v/>
      </c>
      <c r="EW8" s="37" t="str">
        <f t="shared" ca="1" si="161"/>
        <v/>
      </c>
      <c r="EX8" s="37" t="str">
        <f t="shared" ca="1" si="162"/>
        <v/>
      </c>
      <c r="EY8" s="37" t="str">
        <f t="shared" ca="1" si="163"/>
        <v/>
      </c>
      <c r="EZ8" s="37" t="str">
        <f t="shared" ca="1" si="164"/>
        <v/>
      </c>
      <c r="FA8" s="37" t="str">
        <f t="shared" ca="1" si="165"/>
        <v/>
      </c>
      <c r="FB8" s="37" t="str">
        <f t="shared" ca="1" si="166"/>
        <v/>
      </c>
      <c r="FC8" s="37" t="str">
        <f t="shared" ca="1" si="167"/>
        <v/>
      </c>
      <c r="FD8" s="239">
        <f t="shared" si="168"/>
        <v>1</v>
      </c>
      <c r="FE8" s="37" t="str">
        <f t="shared" si="169"/>
        <v/>
      </c>
      <c r="FF8" s="37" t="str">
        <f t="shared" si="170"/>
        <v/>
      </c>
      <c r="FG8" s="37" t="str">
        <f t="shared" si="171"/>
        <v/>
      </c>
      <c r="FH8" s="37" t="str">
        <f t="shared" si="172"/>
        <v/>
      </c>
      <c r="FI8" s="239" t="str">
        <f>IF(B8=0,"",COUNTIF(FD$6:FD8,FD8))</f>
        <v/>
      </c>
      <c r="FJ8" s="37" t="str">
        <f t="shared" si="173"/>
        <v/>
      </c>
      <c r="FK8" s="240" t="str">
        <f t="shared" si="174"/>
        <v/>
      </c>
      <c r="FL8" s="37" t="str">
        <f t="shared" si="175"/>
        <v/>
      </c>
      <c r="FM8" s="37" t="str">
        <f t="shared" si="176"/>
        <v/>
      </c>
      <c r="FN8" s="37" t="str">
        <f t="shared" si="177"/>
        <v/>
      </c>
      <c r="FO8" s="37" t="str">
        <f t="shared" si="178"/>
        <v/>
      </c>
    </row>
    <row r="9" spans="1:171" ht="19.2">
      <c r="A9" s="233">
        <v>4</v>
      </c>
      <c r="B9" s="233">
        <f>COUNTIF('中間シート (2)'!M:M,行政集計シート※記入不要です!A9)</f>
        <v>0</v>
      </c>
      <c r="C9" s="235" t="str">
        <f>IF(OR(G9&lt;&gt;"",H9&lt;&gt;""),C8,"")</f>
        <v/>
      </c>
      <c r="D9" s="235" t="str">
        <f>IF(OR(G9&lt;&gt;"",H9&lt;&gt;""),D8,"")</f>
        <v/>
      </c>
      <c r="E9" s="235" t="str">
        <f>IF(OR(G9&lt;&gt;"",H9&lt;&gt;""),E8,"")</f>
        <v/>
      </c>
      <c r="F9" s="234"/>
      <c r="G9" s="235" t="str">
        <f>IFERROR(VLOOKUP($A9,'中間シート (2)'!$M$6:$AR$65,G$1,FALSE),"")</f>
        <v/>
      </c>
      <c r="H9" s="235" t="str">
        <f>IFERROR(VLOOKUP($A9,'中間シート (2)'!$M$6:$AR$65,H$1,FALSE),"")</f>
        <v/>
      </c>
      <c r="I9" s="235" t="str">
        <f>IFERROR(VLOOKUP($A9,'中間シート (2)'!$M$6:$AR$65,I$1,FALSE),"")</f>
        <v/>
      </c>
      <c r="J9" s="235" t="str">
        <f>IFERROR(VLOOKUP($A9,'中間シート (2)'!$M$6:$AR$65,J$1,FALSE),"")</f>
        <v/>
      </c>
      <c r="K9" s="235" t="str">
        <f>IFERROR(VLOOKUP($A9,'中間シート (2)'!$M$6:$AR$65,K$1,FALSE),"")</f>
        <v/>
      </c>
      <c r="L9" s="235" t="str">
        <f>IFERROR(VLOOKUP($A9,'中間シート (2)'!$M$6:$AR$65,L$1,FALSE),"")</f>
        <v/>
      </c>
      <c r="M9" s="235" t="str">
        <f>IFERROR(VLOOKUP($A9,'中間シート (2)'!$M$6:$AR$65,M$1,FALSE),"")</f>
        <v/>
      </c>
      <c r="N9" s="235" t="str">
        <f>IFERROR(VLOOKUP($A9,'中間シート (2)'!$M$6:$AR$65,N$1,FALSE),"")</f>
        <v/>
      </c>
      <c r="O9" s="235" t="str">
        <f>IFERROR(VLOOKUP($A9,'中間シート (2)'!$M$6:$AR$65,O$1,FALSE),"")</f>
        <v/>
      </c>
      <c r="P9" s="235" t="str">
        <f>IFERROR(VLOOKUP($A9,'中間シート (2)'!$M$6:$AR$65,P$1,FALSE),"")</f>
        <v/>
      </c>
      <c r="Q9" s="235" t="str">
        <f>IFERROR(VLOOKUP($A9,'中間シート (2)'!$M$6:$AR$65,Q$1,FALSE),"")</f>
        <v/>
      </c>
      <c r="R9" s="235" t="str">
        <f>IFERROR(VLOOKUP($A9,'中間シート (2)'!$M$6:$AR$65,R$1,FALSE),"")</f>
        <v/>
      </c>
      <c r="S9" s="235" t="str">
        <f>IFERROR(VLOOKUP($A9,'中間シート (2)'!$M$6:$AR$65,S$1,FALSE),"")</f>
        <v/>
      </c>
      <c r="T9" s="235" t="str">
        <f>IFERROR(VLOOKUP($A9,'中間シート (2)'!$M$6:$AR$65,T$1,FALSE),"")</f>
        <v/>
      </c>
      <c r="U9" s="235" t="str">
        <f>IFERROR(VLOOKUP($A9,'中間シート (2)'!$M$6:$AR$65,U$1,FALSE),"")</f>
        <v/>
      </c>
      <c r="V9" s="235"/>
      <c r="W9" s="235" t="str">
        <f>IFERROR(VLOOKUP($A9,'中間シート (2)'!$M$6:$AR$65,W$1,FALSE),"")</f>
        <v/>
      </c>
      <c r="X9" s="235" t="str">
        <f>IFERROR(VLOOKUP($A9,'中間シート (2)'!$M$6:$AR$65,X$1,FALSE),"")</f>
        <v/>
      </c>
      <c r="Y9" s="235" t="str">
        <f>IFERROR(VLOOKUP($A9,'中間シート (2)'!$M$6:$AR$65,Y$1,FALSE),"")</f>
        <v/>
      </c>
      <c r="Z9" s="235" t="str">
        <f>IFERROR(VLOOKUP($A9,'中間シート (2)'!$M$6:$AR$65,Z$1,FALSE),"")</f>
        <v/>
      </c>
      <c r="AA9" s="235" t="str">
        <f>IFERROR(VLOOKUP($A9,'中間シート (2)'!$M$6:$AR$65,AA$1,FALSE),"")</f>
        <v/>
      </c>
      <c r="AB9" s="235" t="str">
        <f>IFERROR(VLOOKUP($A9,'中間シート (2)'!$M$6:$AR$65,AB$1,FALSE),"")</f>
        <v/>
      </c>
      <c r="AC9" s="235" t="str">
        <f>IFERROR(VLOOKUP($A9,'中間シート (2)'!$M$6:$AR$65,AC$1,FALSE),"")</f>
        <v/>
      </c>
      <c r="AD9" s="235" t="str">
        <f>IFERROR(VLOOKUP($A9,'中間シート (2)'!$M$6:$AR$65,AD$1,FALSE),"")</f>
        <v/>
      </c>
      <c r="AE9" s="235"/>
      <c r="AF9" s="235"/>
      <c r="AG9" s="235"/>
      <c r="AH9" s="250" t="str">
        <f>IFERROR(VLOOKUP($A9,'中間シート (2)'!$M$6:$BC$67,AH$1,FALSE),"")</f>
        <v/>
      </c>
      <c r="AI9" s="250" t="str">
        <f>IFERROR(VLOOKUP($A9,'中間シート (2)'!$M$6:$BC$67,AI$1,FALSE),"")</f>
        <v/>
      </c>
      <c r="AJ9" s="250" t="str">
        <f>IFERROR(VLOOKUP($A9,'中間シート (2)'!$M$6:$BC$67,AJ$1,FALSE),"")</f>
        <v/>
      </c>
      <c r="AK9" s="250" t="str">
        <f>IFERROR(VLOOKUP($A9,'中間シート (2)'!$M$6:$BC$67,AK$1,FALSE),"")</f>
        <v/>
      </c>
      <c r="AL9" s="250" t="str">
        <f>IFERROR(VLOOKUP($A9,'中間シート (2)'!$M$6:$BC$67,AL$1,FALSE),"")</f>
        <v/>
      </c>
      <c r="AM9" s="250" t="str">
        <f>IFERROR(VLOOKUP($A9,'中間シート (2)'!$M$6:$BC$67,AM$1,FALSE),"")</f>
        <v/>
      </c>
      <c r="AN9" s="250" t="str">
        <f>IFERROR(VLOOKUP($A9,'中間シート (2)'!$M$6:$BC$67,AN$1,FALSE),"")</f>
        <v/>
      </c>
      <c r="AO9" s="250" t="str">
        <f>IFERROR(VLOOKUP($A9,'中間シート (2)'!$M$6:$BC$67,AO$1,FALSE),"")</f>
        <v/>
      </c>
      <c r="AR9" s="236"/>
      <c r="AS9" s="236"/>
      <c r="AT9" s="236"/>
      <c r="AU9" s="37">
        <f t="shared" si="5"/>
        <v>41</v>
      </c>
      <c r="AV9" s="37">
        <f t="shared" si="6"/>
        <v>41</v>
      </c>
      <c r="AW9" s="37" t="str">
        <f t="shared" si="58"/>
        <v/>
      </c>
      <c r="AX9" s="37" t="str">
        <f t="shared" si="59"/>
        <v/>
      </c>
      <c r="AY9" s="37" t="str">
        <f t="shared" si="60"/>
        <v/>
      </c>
      <c r="AZ9" s="37" t="str">
        <f t="shared" si="61"/>
        <v/>
      </c>
      <c r="BA9" s="37" t="str">
        <f t="shared" si="62"/>
        <v/>
      </c>
      <c r="BB9" s="37" t="str">
        <f ca="1">IF(AB9="","",IF(COUNTIF(エラー23シート!$G$5:$G$79, OFFSET(I9,IF(H9="",0,-H9+1),0)*100+OFFSET(X9,IF(H9="",0,-H9+1),0)*10+AB9)&gt;0,23,""))</f>
        <v/>
      </c>
      <c r="BC9" s="37" t="str">
        <f t="shared" si="63"/>
        <v/>
      </c>
      <c r="BD9" s="37" t="str">
        <f t="shared" si="64"/>
        <v/>
      </c>
      <c r="BE9" s="37" t="str">
        <f t="shared" si="65"/>
        <v/>
      </c>
      <c r="BF9" s="37" t="str">
        <f t="shared" si="66"/>
        <v/>
      </c>
      <c r="BG9" s="37" t="str">
        <f t="shared" si="67"/>
        <v/>
      </c>
      <c r="BH9" s="37" t="str">
        <f t="shared" si="68"/>
        <v/>
      </c>
      <c r="BI9" s="37" t="str">
        <f t="shared" si="69"/>
        <v/>
      </c>
      <c r="BJ9" s="37" t="str">
        <f t="shared" si="70"/>
        <v/>
      </c>
      <c r="BK9" s="37" t="str">
        <f t="shared" si="71"/>
        <v/>
      </c>
      <c r="BL9" s="37" t="str">
        <f t="shared" si="72"/>
        <v/>
      </c>
      <c r="BM9" s="37" t="str">
        <f t="shared" si="73"/>
        <v/>
      </c>
      <c r="BN9" s="37" t="str">
        <f t="shared" si="74"/>
        <v/>
      </c>
      <c r="BO9" s="37" t="str">
        <f t="shared" si="75"/>
        <v/>
      </c>
      <c r="BP9" s="37" t="str">
        <f t="shared" si="76"/>
        <v/>
      </c>
      <c r="BQ9" s="37" t="str">
        <f t="shared" si="77"/>
        <v/>
      </c>
      <c r="BR9" s="37" t="str">
        <f t="shared" si="78"/>
        <v/>
      </c>
      <c r="BS9" s="237" t="str">
        <f t="shared" si="79"/>
        <v/>
      </c>
      <c r="BT9" s="37" t="str">
        <f t="shared" si="80"/>
        <v/>
      </c>
      <c r="BU9" s="37" t="str">
        <f t="shared" si="81"/>
        <v/>
      </c>
      <c r="BV9" s="37" t="str">
        <f t="shared" si="82"/>
        <v/>
      </c>
      <c r="BW9" s="37" t="str">
        <f t="shared" si="83"/>
        <v/>
      </c>
      <c r="BX9" s="37" t="str">
        <f t="shared" si="84"/>
        <v/>
      </c>
      <c r="BY9" s="37" t="str">
        <f t="shared" si="85"/>
        <v/>
      </c>
      <c r="BZ9" s="37" t="str">
        <f t="shared" si="86"/>
        <v/>
      </c>
      <c r="CA9" s="37" t="str">
        <f t="shared" si="87"/>
        <v/>
      </c>
      <c r="CB9" s="37" t="str">
        <f t="shared" si="88"/>
        <v/>
      </c>
      <c r="CC9" s="37" t="str">
        <f t="shared" si="89"/>
        <v/>
      </c>
      <c r="CD9" s="37" t="str">
        <f t="shared" si="90"/>
        <v/>
      </c>
      <c r="CE9" s="37" t="str">
        <f t="shared" si="91"/>
        <v/>
      </c>
      <c r="CF9" s="37" t="str">
        <f t="shared" si="92"/>
        <v/>
      </c>
      <c r="CG9" s="37" t="str">
        <f t="shared" si="93"/>
        <v/>
      </c>
      <c r="CH9" s="37" t="str">
        <f t="shared" si="94"/>
        <v/>
      </c>
      <c r="CI9" s="37" t="str">
        <f t="shared" si="95"/>
        <v/>
      </c>
      <c r="CJ9" s="37" t="str">
        <f t="shared" si="96"/>
        <v/>
      </c>
      <c r="CK9" s="37" t="str">
        <f t="shared" si="97"/>
        <v/>
      </c>
      <c r="CL9" s="238" t="str">
        <f t="shared" si="98"/>
        <v/>
      </c>
      <c r="CM9" s="37" t="str">
        <f t="shared" si="99"/>
        <v/>
      </c>
      <c r="CN9" s="37" t="str">
        <f t="shared" si="100"/>
        <v/>
      </c>
      <c r="CO9" s="37" t="str">
        <f t="shared" si="101"/>
        <v/>
      </c>
      <c r="CP9" s="37" t="str">
        <f t="shared" si="102"/>
        <v/>
      </c>
      <c r="CQ9" s="37" t="str">
        <f t="shared" si="103"/>
        <v/>
      </c>
      <c r="CR9" s="37" t="str">
        <f t="shared" si="104"/>
        <v/>
      </c>
      <c r="CS9" s="37" t="str">
        <f t="shared" si="105"/>
        <v/>
      </c>
      <c r="CT9" s="37" t="str">
        <f t="shared" si="106"/>
        <v/>
      </c>
      <c r="CU9" s="37" t="str">
        <f t="shared" si="107"/>
        <v/>
      </c>
      <c r="CV9" s="239">
        <f t="shared" si="108"/>
        <v>0</v>
      </c>
      <c r="CW9" s="37" t="str">
        <f t="shared" si="109"/>
        <v/>
      </c>
      <c r="CX9" s="37" t="str">
        <f t="shared" si="110"/>
        <v/>
      </c>
      <c r="CY9" s="37" t="str">
        <f t="shared" si="111"/>
        <v/>
      </c>
      <c r="CZ9" s="37" t="str">
        <f t="shared" si="112"/>
        <v/>
      </c>
      <c r="DA9" s="37" t="str">
        <f t="shared" si="113"/>
        <v/>
      </c>
      <c r="DB9" s="37" t="str">
        <f t="shared" si="114"/>
        <v/>
      </c>
      <c r="DC9" s="37" t="str">
        <f t="shared" si="115"/>
        <v/>
      </c>
      <c r="DD9" s="37" t="str">
        <f t="shared" si="116"/>
        <v/>
      </c>
      <c r="DE9" s="37" t="str">
        <f t="shared" si="117"/>
        <v/>
      </c>
      <c r="DF9" s="37" t="str">
        <f t="shared" si="118"/>
        <v/>
      </c>
      <c r="DG9" s="37" t="str">
        <f t="shared" si="119"/>
        <v/>
      </c>
      <c r="DH9" s="37" t="str">
        <f t="shared" si="120"/>
        <v/>
      </c>
      <c r="DI9" s="37" t="str">
        <f t="shared" si="121"/>
        <v/>
      </c>
      <c r="DJ9" s="37" t="str">
        <f t="shared" si="122"/>
        <v/>
      </c>
      <c r="DK9" s="37" t="str">
        <f t="shared" si="123"/>
        <v/>
      </c>
      <c r="DL9" s="37" t="str">
        <f t="shared" si="124"/>
        <v/>
      </c>
      <c r="DM9" s="37" t="str">
        <f t="shared" si="125"/>
        <v/>
      </c>
      <c r="DN9" s="37" t="str">
        <f t="shared" si="126"/>
        <v/>
      </c>
      <c r="DO9" s="37" t="str">
        <f t="shared" si="127"/>
        <v/>
      </c>
      <c r="DP9" s="37" t="str">
        <f t="shared" si="128"/>
        <v/>
      </c>
      <c r="DQ9" s="37" t="str">
        <f t="shared" si="129"/>
        <v/>
      </c>
      <c r="DR9" s="37" t="str">
        <f t="shared" si="130"/>
        <v/>
      </c>
      <c r="DS9" s="37" t="str">
        <f t="shared" si="131"/>
        <v/>
      </c>
      <c r="DT9" s="37" t="str">
        <f t="shared" si="132"/>
        <v/>
      </c>
      <c r="DU9" s="37" t="str">
        <f t="shared" si="133"/>
        <v/>
      </c>
      <c r="DV9" s="37" t="str">
        <f t="shared" si="134"/>
        <v/>
      </c>
      <c r="DW9" s="37" t="str">
        <f t="shared" si="135"/>
        <v/>
      </c>
      <c r="DX9" s="37" t="str">
        <f t="shared" si="136"/>
        <v/>
      </c>
      <c r="DY9" s="37" t="str">
        <f t="shared" si="137"/>
        <v/>
      </c>
      <c r="DZ9" s="37" t="str">
        <f t="shared" si="138"/>
        <v/>
      </c>
      <c r="EA9" s="37" t="str">
        <f t="shared" si="139"/>
        <v/>
      </c>
      <c r="EB9" s="37" t="str">
        <f t="shared" si="140"/>
        <v/>
      </c>
      <c r="EC9" s="37" t="str">
        <f t="shared" si="141"/>
        <v/>
      </c>
      <c r="ED9" s="37" t="str">
        <f t="shared" si="142"/>
        <v/>
      </c>
      <c r="EE9" s="37" t="str">
        <f t="shared" si="143"/>
        <v/>
      </c>
      <c r="EF9" s="37" t="str">
        <f t="shared" si="144"/>
        <v/>
      </c>
      <c r="EG9" s="37" t="str">
        <f t="shared" si="145"/>
        <v/>
      </c>
      <c r="EH9" s="37" t="str">
        <f t="shared" si="146"/>
        <v/>
      </c>
      <c r="EI9" s="37" t="str">
        <f t="shared" si="147"/>
        <v/>
      </c>
      <c r="EJ9" s="37" t="str">
        <f t="shared" si="148"/>
        <v/>
      </c>
      <c r="EK9" s="37" t="str">
        <f t="shared" si="149"/>
        <v/>
      </c>
      <c r="EL9" s="37" t="str">
        <f t="shared" si="150"/>
        <v/>
      </c>
      <c r="EM9" s="37" t="str">
        <f t="shared" si="151"/>
        <v/>
      </c>
      <c r="EN9" s="37" t="str">
        <f t="shared" si="152"/>
        <v/>
      </c>
      <c r="EO9" s="37" t="str">
        <f t="shared" si="153"/>
        <v/>
      </c>
      <c r="EP9" s="37" t="str">
        <f t="shared" si="154"/>
        <v/>
      </c>
      <c r="EQ9" s="239" t="str">
        <f t="shared" ca="1" si="155"/>
        <v/>
      </c>
      <c r="ER9" s="239" t="str">
        <f t="shared" ca="1" si="156"/>
        <v/>
      </c>
      <c r="ES9" s="37" t="str">
        <f t="shared" ca="1" si="157"/>
        <v/>
      </c>
      <c r="ET9" s="37" t="str">
        <f t="shared" ca="1" si="158"/>
        <v/>
      </c>
      <c r="EU9" s="37" t="str">
        <f t="shared" ca="1" si="159"/>
        <v/>
      </c>
      <c r="EV9" s="37" t="str">
        <f t="shared" ca="1" si="160"/>
        <v/>
      </c>
      <c r="EW9" s="37" t="str">
        <f t="shared" ca="1" si="161"/>
        <v/>
      </c>
      <c r="EX9" s="37" t="str">
        <f t="shared" ca="1" si="162"/>
        <v/>
      </c>
      <c r="EY9" s="37" t="str">
        <f t="shared" ca="1" si="163"/>
        <v/>
      </c>
      <c r="EZ9" s="37" t="str">
        <f t="shared" ca="1" si="164"/>
        <v/>
      </c>
      <c r="FA9" s="37" t="str">
        <f t="shared" ca="1" si="165"/>
        <v/>
      </c>
      <c r="FB9" s="37" t="str">
        <f t="shared" ca="1" si="166"/>
        <v/>
      </c>
      <c r="FC9" s="37" t="str">
        <f t="shared" ca="1" si="167"/>
        <v/>
      </c>
      <c r="FD9" s="239">
        <f t="shared" si="168"/>
        <v>1</v>
      </c>
      <c r="FE9" s="37" t="str">
        <f t="shared" si="169"/>
        <v/>
      </c>
      <c r="FF9" s="37" t="str">
        <f t="shared" si="170"/>
        <v/>
      </c>
      <c r="FG9" s="37" t="str">
        <f t="shared" si="171"/>
        <v/>
      </c>
      <c r="FH9" s="37" t="str">
        <f t="shared" si="172"/>
        <v/>
      </c>
      <c r="FI9" s="239" t="str">
        <f>IF(B9=0,"",COUNTIF(FD$6:FD9,FD9))</f>
        <v/>
      </c>
      <c r="FJ9" s="37" t="str">
        <f t="shared" si="173"/>
        <v/>
      </c>
      <c r="FK9" s="240" t="str">
        <f t="shared" si="174"/>
        <v/>
      </c>
      <c r="FL9" s="37" t="str">
        <f t="shared" si="175"/>
        <v/>
      </c>
      <c r="FM9" s="37" t="str">
        <f t="shared" si="176"/>
        <v/>
      </c>
      <c r="FN9" s="37" t="str">
        <f t="shared" si="177"/>
        <v/>
      </c>
      <c r="FO9" s="37" t="str">
        <f t="shared" si="178"/>
        <v/>
      </c>
    </row>
    <row r="10" spans="1:171" ht="13.5" customHeight="1">
      <c r="A10" s="233">
        <v>5</v>
      </c>
      <c r="B10" s="233">
        <f>COUNTIF('中間シート (2)'!M:M,行政集計シート※記入不要です!A10)</f>
        <v>0</v>
      </c>
      <c r="C10" s="235" t="str">
        <f>IF(OR(G10&lt;&gt;"",H10&lt;&gt;""),C9,"")</f>
        <v/>
      </c>
      <c r="D10" s="235" t="str">
        <f>IF(OR(G10&lt;&gt;"",H10&lt;&gt;""),D9,"")</f>
        <v/>
      </c>
      <c r="E10" s="235" t="str">
        <f>IF(OR(G10&lt;&gt;"",H10&lt;&gt;""),E9,"")</f>
        <v/>
      </c>
      <c r="F10" s="234"/>
      <c r="G10" s="235" t="str">
        <f>IFERROR(VLOOKUP($A10,'中間シート (2)'!$M$6:$AR$65,G$1,FALSE),"")</f>
        <v/>
      </c>
      <c r="H10" s="235" t="str">
        <f>IFERROR(VLOOKUP($A10,'中間シート (2)'!$M$6:$AR$65,H$1,FALSE),"")</f>
        <v/>
      </c>
      <c r="I10" s="235" t="str">
        <f>IFERROR(VLOOKUP($A10,'中間シート (2)'!$M$6:$AR$65,I$1,FALSE),"")</f>
        <v/>
      </c>
      <c r="J10" s="235" t="str">
        <f>IFERROR(VLOOKUP($A10,'中間シート (2)'!$M$6:$AR$65,J$1,FALSE),"")</f>
        <v/>
      </c>
      <c r="K10" s="235" t="str">
        <f>IFERROR(VLOOKUP($A10,'中間シート (2)'!$M$6:$AR$65,K$1,FALSE),"")</f>
        <v/>
      </c>
      <c r="L10" s="235" t="str">
        <f>IFERROR(VLOOKUP($A10,'中間シート (2)'!$M$6:$AR$65,L$1,FALSE),"")</f>
        <v/>
      </c>
      <c r="M10" s="235" t="str">
        <f>IFERROR(VLOOKUP($A10,'中間シート (2)'!$M$6:$AR$65,M$1,FALSE),"")</f>
        <v/>
      </c>
      <c r="N10" s="235" t="str">
        <f>IFERROR(VLOOKUP($A10,'中間シート (2)'!$M$6:$AR$65,N$1,FALSE),"")</f>
        <v/>
      </c>
      <c r="O10" s="235" t="str">
        <f>IFERROR(VLOOKUP($A10,'中間シート (2)'!$M$6:$AR$65,O$1,FALSE),"")</f>
        <v/>
      </c>
      <c r="P10" s="235" t="str">
        <f>IFERROR(VLOOKUP($A10,'中間シート (2)'!$M$6:$AR$65,P$1,FALSE),"")</f>
        <v/>
      </c>
      <c r="Q10" s="235" t="str">
        <f>IFERROR(VLOOKUP($A10,'中間シート (2)'!$M$6:$AR$65,Q$1,FALSE),"")</f>
        <v/>
      </c>
      <c r="R10" s="235" t="str">
        <f>IFERROR(VLOOKUP($A10,'中間シート (2)'!$M$6:$AR$65,R$1,FALSE),"")</f>
        <v/>
      </c>
      <c r="S10" s="235" t="str">
        <f>IFERROR(VLOOKUP($A10,'中間シート (2)'!$M$6:$AR$65,S$1,FALSE),"")</f>
        <v/>
      </c>
      <c r="T10" s="235" t="str">
        <f>IFERROR(VLOOKUP($A10,'中間シート (2)'!$M$6:$AR$65,T$1,FALSE),"")</f>
        <v/>
      </c>
      <c r="U10" s="235" t="str">
        <f>IFERROR(VLOOKUP($A10,'中間シート (2)'!$M$6:$AR$65,U$1,FALSE),"")</f>
        <v/>
      </c>
      <c r="V10" s="235"/>
      <c r="W10" s="235" t="str">
        <f>IFERROR(VLOOKUP($A10,'中間シート (2)'!$M$6:$AR$65,W$1,FALSE),"")</f>
        <v/>
      </c>
      <c r="X10" s="235" t="str">
        <f>IFERROR(VLOOKUP($A10,'中間シート (2)'!$M$6:$AR$65,X$1,FALSE),"")</f>
        <v/>
      </c>
      <c r="Y10" s="235" t="str">
        <f>IFERROR(VLOOKUP($A10,'中間シート (2)'!$M$6:$AR$65,Y$1,FALSE),"")</f>
        <v/>
      </c>
      <c r="Z10" s="235" t="str">
        <f>IFERROR(VLOOKUP($A10,'中間シート (2)'!$M$6:$AR$65,Z$1,FALSE),"")</f>
        <v/>
      </c>
      <c r="AA10" s="235" t="str">
        <f>IFERROR(VLOOKUP($A10,'中間シート (2)'!$M$6:$AR$65,AA$1,FALSE),"")</f>
        <v/>
      </c>
      <c r="AB10" s="235" t="str">
        <f>IFERROR(VLOOKUP($A10,'中間シート (2)'!$M$6:$AR$65,AB$1,FALSE),"")</f>
        <v/>
      </c>
      <c r="AC10" s="235" t="str">
        <f>IFERROR(VLOOKUP($A10,'中間シート (2)'!$M$6:$AR$65,AC$1,FALSE),"")</f>
        <v/>
      </c>
      <c r="AD10" s="235" t="str">
        <f>IFERROR(VLOOKUP($A10,'中間シート (2)'!$M$6:$AR$65,AD$1,FALSE),"")</f>
        <v/>
      </c>
      <c r="AE10" s="235"/>
      <c r="AF10" s="235"/>
      <c r="AG10" s="235"/>
      <c r="AH10" s="250" t="str">
        <f>IFERROR(VLOOKUP($A10,'中間シート (2)'!$M$6:$BC$67,AH$1,FALSE),"")</f>
        <v/>
      </c>
      <c r="AI10" s="250" t="str">
        <f>IFERROR(VLOOKUP($A10,'中間シート (2)'!$M$6:$BC$67,AI$1,FALSE),"")</f>
        <v/>
      </c>
      <c r="AJ10" s="250" t="str">
        <f>IFERROR(VLOOKUP($A10,'中間シート (2)'!$M$6:$BC$67,AJ$1,FALSE),"")</f>
        <v/>
      </c>
      <c r="AK10" s="250" t="str">
        <f>IFERROR(VLOOKUP($A10,'中間シート (2)'!$M$6:$BC$67,AK$1,FALSE),"")</f>
        <v/>
      </c>
      <c r="AL10" s="250" t="str">
        <f>IFERROR(VLOOKUP($A10,'中間シート (2)'!$M$6:$BC$67,AL$1,FALSE),"")</f>
        <v/>
      </c>
      <c r="AM10" s="250" t="str">
        <f>IFERROR(VLOOKUP($A10,'中間シート (2)'!$M$6:$BC$67,AM$1,FALSE),"")</f>
        <v/>
      </c>
      <c r="AN10" s="250" t="str">
        <f>IFERROR(VLOOKUP($A10,'中間シート (2)'!$M$6:$BC$67,AN$1,FALSE),"")</f>
        <v/>
      </c>
      <c r="AO10" s="250" t="str">
        <f>IFERROR(VLOOKUP($A10,'中間シート (2)'!$M$6:$BC$67,AO$1,FALSE),"")</f>
        <v/>
      </c>
      <c r="AR10" s="236"/>
      <c r="AS10" s="236"/>
      <c r="AT10" s="236"/>
      <c r="AU10" s="37">
        <f t="shared" si="5"/>
        <v>41</v>
      </c>
      <c r="AV10" s="37">
        <f t="shared" si="6"/>
        <v>41</v>
      </c>
      <c r="AW10" s="37" t="str">
        <f t="shared" si="58"/>
        <v/>
      </c>
      <c r="AX10" s="37" t="str">
        <f t="shared" si="59"/>
        <v/>
      </c>
      <c r="AY10" s="37" t="str">
        <f t="shared" si="60"/>
        <v/>
      </c>
      <c r="AZ10" s="37" t="str">
        <f t="shared" si="61"/>
        <v/>
      </c>
      <c r="BA10" s="37" t="str">
        <f t="shared" si="62"/>
        <v/>
      </c>
      <c r="BB10" s="37" t="str">
        <f ca="1">IF(AB10="","",IF(COUNTIF(エラー23シート!$G$5:$G$79, OFFSET(I10,IF(H10="",0,-H10+1),0)*100+OFFSET(X10,IF(H10="",0,-H10+1),0)*10+AB10)&gt;0,23,""))</f>
        <v/>
      </c>
      <c r="BC10" s="37" t="str">
        <f t="shared" si="63"/>
        <v/>
      </c>
      <c r="BD10" s="37" t="str">
        <f t="shared" si="64"/>
        <v/>
      </c>
      <c r="BE10" s="37" t="str">
        <f t="shared" si="65"/>
        <v/>
      </c>
      <c r="BF10" s="37" t="str">
        <f t="shared" si="66"/>
        <v/>
      </c>
      <c r="BG10" s="37" t="str">
        <f t="shared" si="67"/>
        <v/>
      </c>
      <c r="BH10" s="37" t="str">
        <f t="shared" si="68"/>
        <v/>
      </c>
      <c r="BI10" s="37" t="str">
        <f t="shared" si="69"/>
        <v/>
      </c>
      <c r="BJ10" s="37" t="str">
        <f t="shared" si="70"/>
        <v/>
      </c>
      <c r="BK10" s="37" t="str">
        <f t="shared" si="71"/>
        <v/>
      </c>
      <c r="BL10" s="37" t="str">
        <f t="shared" si="72"/>
        <v/>
      </c>
      <c r="BM10" s="37" t="str">
        <f t="shared" si="73"/>
        <v/>
      </c>
      <c r="BN10" s="37" t="str">
        <f t="shared" si="74"/>
        <v/>
      </c>
      <c r="BO10" s="37" t="str">
        <f t="shared" si="75"/>
        <v/>
      </c>
      <c r="BP10" s="37" t="str">
        <f t="shared" si="76"/>
        <v/>
      </c>
      <c r="BQ10" s="37" t="str">
        <f t="shared" si="77"/>
        <v/>
      </c>
      <c r="BR10" s="37" t="str">
        <f t="shared" si="78"/>
        <v/>
      </c>
      <c r="BS10" s="237" t="str">
        <f t="shared" si="79"/>
        <v/>
      </c>
      <c r="BT10" s="37" t="str">
        <f t="shared" si="80"/>
        <v/>
      </c>
      <c r="BU10" s="37" t="str">
        <f t="shared" si="81"/>
        <v/>
      </c>
      <c r="BV10" s="37" t="str">
        <f t="shared" si="82"/>
        <v/>
      </c>
      <c r="BW10" s="37" t="str">
        <f t="shared" si="83"/>
        <v/>
      </c>
      <c r="BX10" s="37" t="str">
        <f t="shared" si="84"/>
        <v/>
      </c>
      <c r="BY10" s="37" t="str">
        <f t="shared" si="85"/>
        <v/>
      </c>
      <c r="BZ10" s="37" t="str">
        <f t="shared" si="86"/>
        <v/>
      </c>
      <c r="CA10" s="37" t="str">
        <f t="shared" si="87"/>
        <v/>
      </c>
      <c r="CB10" s="37" t="str">
        <f t="shared" si="88"/>
        <v/>
      </c>
      <c r="CC10" s="37" t="str">
        <f t="shared" si="89"/>
        <v/>
      </c>
      <c r="CD10" s="37" t="str">
        <f t="shared" si="90"/>
        <v/>
      </c>
      <c r="CE10" s="37" t="str">
        <f t="shared" si="91"/>
        <v/>
      </c>
      <c r="CF10" s="37" t="str">
        <f t="shared" si="92"/>
        <v/>
      </c>
      <c r="CG10" s="37" t="str">
        <f t="shared" si="93"/>
        <v/>
      </c>
      <c r="CH10" s="37" t="str">
        <f t="shared" si="94"/>
        <v/>
      </c>
      <c r="CI10" s="37" t="str">
        <f t="shared" si="95"/>
        <v/>
      </c>
      <c r="CJ10" s="37" t="str">
        <f t="shared" si="96"/>
        <v/>
      </c>
      <c r="CK10" s="37" t="str">
        <f t="shared" si="97"/>
        <v/>
      </c>
      <c r="CL10" s="238" t="str">
        <f t="shared" si="98"/>
        <v/>
      </c>
      <c r="CM10" s="37" t="str">
        <f t="shared" si="99"/>
        <v/>
      </c>
      <c r="CN10" s="37" t="str">
        <f t="shared" si="100"/>
        <v/>
      </c>
      <c r="CO10" s="37" t="str">
        <f t="shared" si="101"/>
        <v/>
      </c>
      <c r="CP10" s="37" t="str">
        <f t="shared" si="102"/>
        <v/>
      </c>
      <c r="CQ10" s="37" t="str">
        <f t="shared" si="103"/>
        <v/>
      </c>
      <c r="CR10" s="37" t="str">
        <f t="shared" si="104"/>
        <v/>
      </c>
      <c r="CS10" s="37" t="str">
        <f t="shared" si="105"/>
        <v/>
      </c>
      <c r="CT10" s="37" t="str">
        <f t="shared" si="106"/>
        <v/>
      </c>
      <c r="CU10" s="37" t="str">
        <f t="shared" si="107"/>
        <v/>
      </c>
      <c r="CV10" s="239">
        <f t="shared" si="108"/>
        <v>0</v>
      </c>
      <c r="CW10" s="37" t="str">
        <f t="shared" si="109"/>
        <v/>
      </c>
      <c r="CX10" s="37" t="str">
        <f t="shared" si="110"/>
        <v/>
      </c>
      <c r="CY10" s="37" t="str">
        <f t="shared" si="111"/>
        <v/>
      </c>
      <c r="CZ10" s="37" t="str">
        <f t="shared" si="112"/>
        <v/>
      </c>
      <c r="DA10" s="37" t="str">
        <f t="shared" si="113"/>
        <v/>
      </c>
      <c r="DB10" s="37" t="str">
        <f t="shared" si="114"/>
        <v/>
      </c>
      <c r="DC10" s="37" t="str">
        <f t="shared" si="115"/>
        <v/>
      </c>
      <c r="DD10" s="37" t="str">
        <f t="shared" si="116"/>
        <v/>
      </c>
      <c r="DE10" s="37" t="str">
        <f t="shared" si="117"/>
        <v/>
      </c>
      <c r="DF10" s="37" t="str">
        <f t="shared" si="118"/>
        <v/>
      </c>
      <c r="DG10" s="37" t="str">
        <f t="shared" si="119"/>
        <v/>
      </c>
      <c r="DH10" s="37" t="str">
        <f t="shared" si="120"/>
        <v/>
      </c>
      <c r="DI10" s="37" t="str">
        <f t="shared" si="121"/>
        <v/>
      </c>
      <c r="DJ10" s="37" t="str">
        <f t="shared" si="122"/>
        <v/>
      </c>
      <c r="DK10" s="37" t="str">
        <f t="shared" si="123"/>
        <v/>
      </c>
      <c r="DL10" s="37" t="str">
        <f t="shared" si="124"/>
        <v/>
      </c>
      <c r="DM10" s="37" t="str">
        <f t="shared" si="125"/>
        <v/>
      </c>
      <c r="DN10" s="37" t="str">
        <f t="shared" si="126"/>
        <v/>
      </c>
      <c r="DO10" s="37" t="str">
        <f t="shared" si="127"/>
        <v/>
      </c>
      <c r="DP10" s="37" t="str">
        <f t="shared" si="128"/>
        <v/>
      </c>
      <c r="DQ10" s="37" t="str">
        <f t="shared" si="129"/>
        <v/>
      </c>
      <c r="DR10" s="37" t="str">
        <f t="shared" si="130"/>
        <v/>
      </c>
      <c r="DS10" s="37" t="str">
        <f t="shared" si="131"/>
        <v/>
      </c>
      <c r="DT10" s="37" t="str">
        <f t="shared" si="132"/>
        <v/>
      </c>
      <c r="DU10" s="37" t="str">
        <f t="shared" si="133"/>
        <v/>
      </c>
      <c r="DV10" s="37" t="str">
        <f t="shared" si="134"/>
        <v/>
      </c>
      <c r="DW10" s="37" t="str">
        <f t="shared" si="135"/>
        <v/>
      </c>
      <c r="DX10" s="37" t="str">
        <f t="shared" si="136"/>
        <v/>
      </c>
      <c r="DY10" s="37" t="str">
        <f t="shared" si="137"/>
        <v/>
      </c>
      <c r="DZ10" s="37" t="str">
        <f t="shared" si="138"/>
        <v/>
      </c>
      <c r="EA10" s="37" t="str">
        <f t="shared" si="139"/>
        <v/>
      </c>
      <c r="EB10" s="37" t="str">
        <f t="shared" si="140"/>
        <v/>
      </c>
      <c r="EC10" s="37" t="str">
        <f t="shared" si="141"/>
        <v/>
      </c>
      <c r="ED10" s="37" t="str">
        <f t="shared" si="142"/>
        <v/>
      </c>
      <c r="EE10" s="37" t="str">
        <f t="shared" si="143"/>
        <v/>
      </c>
      <c r="EF10" s="37" t="str">
        <f t="shared" si="144"/>
        <v/>
      </c>
      <c r="EG10" s="37" t="str">
        <f t="shared" si="145"/>
        <v/>
      </c>
      <c r="EH10" s="37" t="str">
        <f t="shared" si="146"/>
        <v/>
      </c>
      <c r="EI10" s="37" t="str">
        <f t="shared" si="147"/>
        <v/>
      </c>
      <c r="EJ10" s="37" t="str">
        <f t="shared" si="148"/>
        <v/>
      </c>
      <c r="EK10" s="37" t="str">
        <f t="shared" si="149"/>
        <v/>
      </c>
      <c r="EL10" s="37" t="str">
        <f t="shared" si="150"/>
        <v/>
      </c>
      <c r="EM10" s="37" t="str">
        <f t="shared" si="151"/>
        <v/>
      </c>
      <c r="EN10" s="37" t="str">
        <f t="shared" si="152"/>
        <v/>
      </c>
      <c r="EO10" s="37" t="str">
        <f t="shared" si="153"/>
        <v/>
      </c>
      <c r="EP10" s="37" t="str">
        <f t="shared" si="154"/>
        <v/>
      </c>
      <c r="EQ10" s="239" t="str">
        <f t="shared" ca="1" si="155"/>
        <v/>
      </c>
      <c r="ER10" s="239" t="str">
        <f t="shared" ca="1" si="156"/>
        <v/>
      </c>
      <c r="ES10" s="37" t="str">
        <f t="shared" ca="1" si="157"/>
        <v/>
      </c>
      <c r="ET10" s="37" t="str">
        <f t="shared" ca="1" si="158"/>
        <v/>
      </c>
      <c r="EU10" s="37" t="str">
        <f t="shared" ca="1" si="159"/>
        <v/>
      </c>
      <c r="EV10" s="37" t="str">
        <f t="shared" ca="1" si="160"/>
        <v/>
      </c>
      <c r="EW10" s="37" t="str">
        <f t="shared" ca="1" si="161"/>
        <v/>
      </c>
      <c r="EX10" s="37" t="str">
        <f t="shared" ca="1" si="162"/>
        <v/>
      </c>
      <c r="EY10" s="37" t="str">
        <f t="shared" ca="1" si="163"/>
        <v/>
      </c>
      <c r="EZ10" s="37" t="str">
        <f t="shared" ca="1" si="164"/>
        <v/>
      </c>
      <c r="FA10" s="37" t="str">
        <f t="shared" ca="1" si="165"/>
        <v/>
      </c>
      <c r="FB10" s="37" t="str">
        <f t="shared" ca="1" si="166"/>
        <v/>
      </c>
      <c r="FC10" s="37" t="str">
        <f t="shared" ca="1" si="167"/>
        <v/>
      </c>
      <c r="FD10" s="239">
        <f t="shared" si="168"/>
        <v>1</v>
      </c>
      <c r="FE10" s="37" t="str">
        <f t="shared" si="169"/>
        <v/>
      </c>
      <c r="FF10" s="37" t="str">
        <f t="shared" si="170"/>
        <v/>
      </c>
      <c r="FG10" s="37" t="str">
        <f t="shared" si="171"/>
        <v/>
      </c>
      <c r="FH10" s="37" t="str">
        <f t="shared" si="172"/>
        <v/>
      </c>
      <c r="FI10" s="239" t="str">
        <f>IF(B10=0,"",COUNTIF(FD$6:FD10,FD10))</f>
        <v/>
      </c>
      <c r="FJ10" s="37" t="str">
        <f t="shared" si="173"/>
        <v/>
      </c>
      <c r="FK10" s="240" t="str">
        <f t="shared" si="174"/>
        <v/>
      </c>
      <c r="FL10" s="37" t="str">
        <f t="shared" si="175"/>
        <v/>
      </c>
      <c r="FM10" s="37" t="str">
        <f t="shared" si="176"/>
        <v/>
      </c>
      <c r="FN10" s="37" t="str">
        <f t="shared" si="177"/>
        <v/>
      </c>
      <c r="FO10" s="37" t="str">
        <f t="shared" si="178"/>
        <v/>
      </c>
    </row>
    <row r="11" spans="1:171" ht="19.2">
      <c r="A11" s="233">
        <v>6</v>
      </c>
      <c r="B11" s="233">
        <f>COUNTIF('中間シート (2)'!M:M,行政集計シート※記入不要です!A11)</f>
        <v>0</v>
      </c>
      <c r="C11" s="241" t="str">
        <f>IF(OR(G11&lt;&gt;"",H11&lt;&gt;""),C10,"")</f>
        <v/>
      </c>
      <c r="D11" s="241" t="str">
        <f>IF(OR(G11&lt;&gt;"",H11&lt;&gt;""),D10,"")</f>
        <v/>
      </c>
      <c r="E11" s="241" t="str">
        <f>IF(OR(G11&lt;&gt;"",H11&lt;&gt;""),E10,"")</f>
        <v/>
      </c>
      <c r="F11" s="242"/>
      <c r="G11" s="235" t="str">
        <f>IFERROR(VLOOKUP($A11,'中間シート (2)'!$M$6:$AR$65,G$1,FALSE),"")</f>
        <v/>
      </c>
      <c r="H11" s="235" t="str">
        <f>IFERROR(VLOOKUP($A11,'中間シート (2)'!$M$6:$AR$65,H$1,FALSE),"")</f>
        <v/>
      </c>
      <c r="I11" s="235" t="str">
        <f>IFERROR(VLOOKUP($A11,'中間シート (2)'!$M$6:$AR$65,I$1,FALSE),"")</f>
        <v/>
      </c>
      <c r="J11" s="235" t="str">
        <f>IFERROR(VLOOKUP($A11,'中間シート (2)'!$M$6:$AR$65,J$1,FALSE),"")</f>
        <v/>
      </c>
      <c r="K11" s="235" t="str">
        <f>IFERROR(VLOOKUP($A11,'中間シート (2)'!$M$6:$AR$65,K$1,FALSE),"")</f>
        <v/>
      </c>
      <c r="L11" s="235" t="str">
        <f>IFERROR(VLOOKUP($A11,'中間シート (2)'!$M$6:$AR$65,L$1,FALSE),"")</f>
        <v/>
      </c>
      <c r="M11" s="235" t="str">
        <f>IFERROR(VLOOKUP($A11,'中間シート (2)'!$M$6:$AR$65,M$1,FALSE),"")</f>
        <v/>
      </c>
      <c r="N11" s="235" t="str">
        <f>IFERROR(VLOOKUP($A11,'中間シート (2)'!$M$6:$AR$65,N$1,FALSE),"")</f>
        <v/>
      </c>
      <c r="O11" s="235" t="str">
        <f>IFERROR(VLOOKUP($A11,'中間シート (2)'!$M$6:$AR$65,O$1,FALSE),"")</f>
        <v/>
      </c>
      <c r="P11" s="235" t="str">
        <f>IFERROR(VLOOKUP($A11,'中間シート (2)'!$M$6:$AR$65,P$1,FALSE),"")</f>
        <v/>
      </c>
      <c r="Q11" s="235" t="str">
        <f>IFERROR(VLOOKUP($A11,'中間シート (2)'!$M$6:$AR$65,Q$1,FALSE),"")</f>
        <v/>
      </c>
      <c r="R11" s="235" t="str">
        <f>IFERROR(VLOOKUP($A11,'中間シート (2)'!$M$6:$AR$65,R$1,FALSE),"")</f>
        <v/>
      </c>
      <c r="S11" s="235" t="str">
        <f>IFERROR(VLOOKUP($A11,'中間シート (2)'!$M$6:$AR$65,S$1,FALSE),"")</f>
        <v/>
      </c>
      <c r="T11" s="235" t="str">
        <f>IFERROR(VLOOKUP($A11,'中間シート (2)'!$M$6:$AR$65,T$1,FALSE),"")</f>
        <v/>
      </c>
      <c r="U11" s="235" t="str">
        <f>IFERROR(VLOOKUP($A11,'中間シート (2)'!$M$6:$AR$65,U$1,FALSE),"")</f>
        <v/>
      </c>
      <c r="V11" s="235"/>
      <c r="W11" s="235" t="str">
        <f>IFERROR(VLOOKUP($A11,'中間シート (2)'!$M$6:$AR$65,W$1,FALSE),"")</f>
        <v/>
      </c>
      <c r="X11" s="235" t="str">
        <f>IFERROR(VLOOKUP($A11,'中間シート (2)'!$M$6:$AR$65,X$1,FALSE),"")</f>
        <v/>
      </c>
      <c r="Y11" s="235" t="str">
        <f>IFERROR(VLOOKUP($A11,'中間シート (2)'!$M$6:$AR$65,Y$1,FALSE),"")</f>
        <v/>
      </c>
      <c r="Z11" s="235" t="str">
        <f>IFERROR(VLOOKUP($A11,'中間シート (2)'!$M$6:$AR$65,Z$1,FALSE),"")</f>
        <v/>
      </c>
      <c r="AA11" s="235" t="str">
        <f>IFERROR(VLOOKUP($A11,'中間シート (2)'!$M$6:$AR$65,AA$1,FALSE),"")</f>
        <v/>
      </c>
      <c r="AB11" s="235" t="str">
        <f>IFERROR(VLOOKUP($A11,'中間シート (2)'!$M$6:$AR$65,AB$1,FALSE),"")</f>
        <v/>
      </c>
      <c r="AC11" s="235" t="str">
        <f>IFERROR(VLOOKUP($A11,'中間シート (2)'!$M$6:$AR$65,AC$1,FALSE),"")</f>
        <v/>
      </c>
      <c r="AD11" s="235" t="str">
        <f>IFERROR(VLOOKUP($A11,'中間シート (2)'!$M$6:$AR$65,AD$1,FALSE),"")</f>
        <v/>
      </c>
      <c r="AE11" s="235"/>
      <c r="AF11" s="235"/>
      <c r="AG11" s="235"/>
      <c r="AH11" s="250" t="str">
        <f>IFERROR(VLOOKUP($A11,'中間シート (2)'!$M$6:$BC$67,AH$1,FALSE),"")</f>
        <v/>
      </c>
      <c r="AI11" s="250" t="str">
        <f>IFERROR(VLOOKUP($A11,'中間シート (2)'!$M$6:$BC$67,AI$1,FALSE),"")</f>
        <v/>
      </c>
      <c r="AJ11" s="250" t="str">
        <f>IFERROR(VLOOKUP($A11,'中間シート (2)'!$M$6:$BC$67,AJ$1,FALSE),"")</f>
        <v/>
      </c>
      <c r="AK11" s="250" t="str">
        <f>IFERROR(VLOOKUP($A11,'中間シート (2)'!$M$6:$BC$67,AK$1,FALSE),"")</f>
        <v/>
      </c>
      <c r="AL11" s="250" t="str">
        <f>IFERROR(VLOOKUP($A11,'中間シート (2)'!$M$6:$BC$67,AL$1,FALSE),"")</f>
        <v/>
      </c>
      <c r="AM11" s="250" t="str">
        <f>IFERROR(VLOOKUP($A11,'中間シート (2)'!$M$6:$BC$67,AM$1,FALSE),"")</f>
        <v/>
      </c>
      <c r="AN11" s="250" t="str">
        <f>IFERROR(VLOOKUP($A11,'中間シート (2)'!$M$6:$BC$67,AN$1,FALSE),"")</f>
        <v/>
      </c>
      <c r="AO11" s="250" t="str">
        <f>IFERROR(VLOOKUP($A11,'中間シート (2)'!$M$6:$BC$67,AO$1,FALSE),"")</f>
        <v/>
      </c>
      <c r="AR11" s="236"/>
      <c r="AS11" s="236"/>
      <c r="AT11" s="236"/>
      <c r="AU11" s="37">
        <f t="shared" si="5"/>
        <v>41</v>
      </c>
      <c r="AV11" s="37">
        <f t="shared" si="6"/>
        <v>41</v>
      </c>
      <c r="AW11" s="37" t="str">
        <f t="shared" si="58"/>
        <v/>
      </c>
      <c r="AX11" s="37" t="str">
        <f t="shared" si="59"/>
        <v/>
      </c>
      <c r="AY11" s="37" t="str">
        <f t="shared" si="60"/>
        <v/>
      </c>
      <c r="AZ11" s="37" t="str">
        <f t="shared" si="61"/>
        <v/>
      </c>
      <c r="BA11" s="37" t="str">
        <f t="shared" si="62"/>
        <v/>
      </c>
      <c r="BB11" s="37" t="str">
        <f ca="1">IF(AB11="","",IF(COUNTIF(エラー23シート!$G$5:$G$79, OFFSET(I11,IF(H11="",0,-H11+1),0)*100+OFFSET(X11,IF(H11="",0,-H11+1),0)*10+AB11)&gt;0,23,""))</f>
        <v/>
      </c>
      <c r="BC11" s="37" t="str">
        <f t="shared" si="63"/>
        <v/>
      </c>
      <c r="BD11" s="37" t="str">
        <f t="shared" si="64"/>
        <v/>
      </c>
      <c r="BE11" s="37" t="str">
        <f t="shared" si="65"/>
        <v/>
      </c>
      <c r="BF11" s="37" t="str">
        <f t="shared" si="66"/>
        <v/>
      </c>
      <c r="BG11" s="37" t="str">
        <f t="shared" si="67"/>
        <v/>
      </c>
      <c r="BH11" s="37" t="str">
        <f t="shared" si="68"/>
        <v/>
      </c>
      <c r="BI11" s="37" t="str">
        <f t="shared" si="69"/>
        <v/>
      </c>
      <c r="BJ11" s="37" t="str">
        <f t="shared" si="70"/>
        <v/>
      </c>
      <c r="BK11" s="37" t="str">
        <f t="shared" si="71"/>
        <v/>
      </c>
      <c r="BL11" s="37" t="str">
        <f t="shared" si="72"/>
        <v/>
      </c>
      <c r="BM11" s="37" t="str">
        <f t="shared" si="73"/>
        <v/>
      </c>
      <c r="BN11" s="37" t="str">
        <f t="shared" si="74"/>
        <v/>
      </c>
      <c r="BO11" s="37" t="str">
        <f t="shared" si="75"/>
        <v/>
      </c>
      <c r="BP11" s="37" t="str">
        <f t="shared" si="76"/>
        <v/>
      </c>
      <c r="BQ11" s="37" t="str">
        <f t="shared" si="77"/>
        <v/>
      </c>
      <c r="BR11" s="37" t="str">
        <f t="shared" si="78"/>
        <v/>
      </c>
      <c r="BS11" s="237" t="str">
        <f t="shared" si="79"/>
        <v/>
      </c>
      <c r="BT11" s="37" t="str">
        <f t="shared" si="80"/>
        <v/>
      </c>
      <c r="BU11" s="37" t="str">
        <f t="shared" si="81"/>
        <v/>
      </c>
      <c r="BV11" s="37" t="str">
        <f t="shared" si="82"/>
        <v/>
      </c>
      <c r="BW11" s="37" t="str">
        <f t="shared" si="83"/>
        <v/>
      </c>
      <c r="BX11" s="37" t="str">
        <f t="shared" si="84"/>
        <v/>
      </c>
      <c r="BY11" s="37" t="str">
        <f t="shared" si="85"/>
        <v/>
      </c>
      <c r="BZ11" s="37" t="str">
        <f t="shared" si="86"/>
        <v/>
      </c>
      <c r="CA11" s="37" t="str">
        <f t="shared" si="87"/>
        <v/>
      </c>
      <c r="CB11" s="37" t="str">
        <f t="shared" si="88"/>
        <v/>
      </c>
      <c r="CC11" s="37" t="str">
        <f t="shared" si="89"/>
        <v/>
      </c>
      <c r="CD11" s="37" t="str">
        <f t="shared" si="90"/>
        <v/>
      </c>
      <c r="CE11" s="37" t="str">
        <f t="shared" si="91"/>
        <v/>
      </c>
      <c r="CF11" s="37" t="str">
        <f t="shared" si="92"/>
        <v/>
      </c>
      <c r="CG11" s="37" t="str">
        <f t="shared" si="93"/>
        <v/>
      </c>
      <c r="CH11" s="37" t="str">
        <f t="shared" si="94"/>
        <v/>
      </c>
      <c r="CI11" s="37" t="str">
        <f t="shared" si="95"/>
        <v/>
      </c>
      <c r="CJ11" s="37" t="str">
        <f t="shared" si="96"/>
        <v/>
      </c>
      <c r="CK11" s="37" t="str">
        <f t="shared" si="97"/>
        <v/>
      </c>
      <c r="CL11" s="238" t="str">
        <f t="shared" si="98"/>
        <v/>
      </c>
      <c r="CM11" s="37" t="str">
        <f t="shared" si="99"/>
        <v/>
      </c>
      <c r="CN11" s="37" t="str">
        <f t="shared" si="100"/>
        <v/>
      </c>
      <c r="CO11" s="37" t="str">
        <f t="shared" si="101"/>
        <v/>
      </c>
      <c r="CP11" s="37" t="str">
        <f t="shared" si="102"/>
        <v/>
      </c>
      <c r="CQ11" s="37" t="str">
        <f t="shared" si="103"/>
        <v/>
      </c>
      <c r="CR11" s="37" t="str">
        <f t="shared" si="104"/>
        <v/>
      </c>
      <c r="CS11" s="37" t="str">
        <f t="shared" si="105"/>
        <v/>
      </c>
      <c r="CT11" s="37" t="str">
        <f t="shared" si="106"/>
        <v/>
      </c>
      <c r="CU11" s="37" t="str">
        <f t="shared" si="107"/>
        <v/>
      </c>
      <c r="CV11" s="239">
        <f t="shared" si="108"/>
        <v>0</v>
      </c>
      <c r="CW11" s="37" t="str">
        <f t="shared" si="109"/>
        <v/>
      </c>
      <c r="CX11" s="37" t="str">
        <f t="shared" si="110"/>
        <v/>
      </c>
      <c r="CY11" s="37" t="str">
        <f t="shared" si="111"/>
        <v/>
      </c>
      <c r="CZ11" s="37" t="str">
        <f t="shared" si="112"/>
        <v/>
      </c>
      <c r="DA11" s="37" t="str">
        <f t="shared" si="113"/>
        <v/>
      </c>
      <c r="DB11" s="37" t="str">
        <f t="shared" si="114"/>
        <v/>
      </c>
      <c r="DC11" s="37" t="str">
        <f t="shared" si="115"/>
        <v/>
      </c>
      <c r="DD11" s="37" t="str">
        <f t="shared" si="116"/>
        <v/>
      </c>
      <c r="DE11" s="37" t="str">
        <f t="shared" si="117"/>
        <v/>
      </c>
      <c r="DF11" s="37" t="str">
        <f t="shared" si="118"/>
        <v/>
      </c>
      <c r="DG11" s="37" t="str">
        <f t="shared" si="119"/>
        <v/>
      </c>
      <c r="DH11" s="37" t="str">
        <f t="shared" si="120"/>
        <v/>
      </c>
      <c r="DI11" s="37" t="str">
        <f t="shared" si="121"/>
        <v/>
      </c>
      <c r="DJ11" s="37" t="str">
        <f t="shared" si="122"/>
        <v/>
      </c>
      <c r="DK11" s="37" t="str">
        <f t="shared" si="123"/>
        <v/>
      </c>
      <c r="DL11" s="37" t="str">
        <f t="shared" si="124"/>
        <v/>
      </c>
      <c r="DM11" s="37" t="str">
        <f t="shared" si="125"/>
        <v/>
      </c>
      <c r="DN11" s="37" t="str">
        <f t="shared" si="126"/>
        <v/>
      </c>
      <c r="DO11" s="37" t="str">
        <f t="shared" si="127"/>
        <v/>
      </c>
      <c r="DP11" s="37" t="str">
        <f t="shared" si="128"/>
        <v/>
      </c>
      <c r="DQ11" s="37" t="str">
        <f t="shared" si="129"/>
        <v/>
      </c>
      <c r="DR11" s="37" t="str">
        <f t="shared" si="130"/>
        <v/>
      </c>
      <c r="DS11" s="37" t="str">
        <f t="shared" si="131"/>
        <v/>
      </c>
      <c r="DT11" s="37" t="str">
        <f t="shared" si="132"/>
        <v/>
      </c>
      <c r="DU11" s="37" t="str">
        <f t="shared" si="133"/>
        <v/>
      </c>
      <c r="DV11" s="37" t="str">
        <f t="shared" si="134"/>
        <v/>
      </c>
      <c r="DW11" s="37" t="str">
        <f t="shared" si="135"/>
        <v/>
      </c>
      <c r="DX11" s="37" t="str">
        <f t="shared" si="136"/>
        <v/>
      </c>
      <c r="DY11" s="37" t="str">
        <f t="shared" si="137"/>
        <v/>
      </c>
      <c r="DZ11" s="37" t="str">
        <f t="shared" si="138"/>
        <v/>
      </c>
      <c r="EA11" s="37" t="str">
        <f t="shared" si="139"/>
        <v/>
      </c>
      <c r="EB11" s="37" t="str">
        <f t="shared" si="140"/>
        <v/>
      </c>
      <c r="EC11" s="37" t="str">
        <f t="shared" si="141"/>
        <v/>
      </c>
      <c r="ED11" s="37" t="str">
        <f t="shared" si="142"/>
        <v/>
      </c>
      <c r="EE11" s="37" t="str">
        <f t="shared" si="143"/>
        <v/>
      </c>
      <c r="EF11" s="37" t="str">
        <f t="shared" si="144"/>
        <v/>
      </c>
      <c r="EG11" s="37" t="str">
        <f t="shared" si="145"/>
        <v/>
      </c>
      <c r="EH11" s="37" t="str">
        <f t="shared" si="146"/>
        <v/>
      </c>
      <c r="EI11" s="37" t="str">
        <f t="shared" si="147"/>
        <v/>
      </c>
      <c r="EJ11" s="37" t="str">
        <f t="shared" si="148"/>
        <v/>
      </c>
      <c r="EK11" s="37" t="str">
        <f t="shared" si="149"/>
        <v/>
      </c>
      <c r="EL11" s="37" t="str">
        <f t="shared" si="150"/>
        <v/>
      </c>
      <c r="EM11" s="37" t="str">
        <f t="shared" si="151"/>
        <v/>
      </c>
      <c r="EN11" s="37" t="str">
        <f t="shared" si="152"/>
        <v/>
      </c>
      <c r="EO11" s="37" t="str">
        <f t="shared" si="153"/>
        <v/>
      </c>
      <c r="EP11" s="37" t="str">
        <f t="shared" si="154"/>
        <v/>
      </c>
      <c r="EQ11" s="239" t="str">
        <f t="shared" ca="1" si="155"/>
        <v/>
      </c>
      <c r="ER11" s="239" t="str">
        <f t="shared" ca="1" si="156"/>
        <v/>
      </c>
      <c r="ES11" s="37" t="str">
        <f t="shared" ca="1" si="157"/>
        <v/>
      </c>
      <c r="ET11" s="37" t="str">
        <f t="shared" ca="1" si="158"/>
        <v/>
      </c>
      <c r="EU11" s="37" t="str">
        <f t="shared" ca="1" si="159"/>
        <v/>
      </c>
      <c r="EV11" s="37" t="str">
        <f t="shared" ca="1" si="160"/>
        <v/>
      </c>
      <c r="EW11" s="37" t="str">
        <f t="shared" ca="1" si="161"/>
        <v/>
      </c>
      <c r="EX11" s="37" t="str">
        <f t="shared" ca="1" si="162"/>
        <v/>
      </c>
      <c r="EY11" s="37" t="str">
        <f t="shared" ca="1" si="163"/>
        <v/>
      </c>
      <c r="EZ11" s="37" t="str">
        <f t="shared" ca="1" si="164"/>
        <v/>
      </c>
      <c r="FA11" s="37" t="str">
        <f t="shared" ca="1" si="165"/>
        <v/>
      </c>
      <c r="FB11" s="37" t="str">
        <f t="shared" ca="1" si="166"/>
        <v/>
      </c>
      <c r="FC11" s="37" t="str">
        <f t="shared" ca="1" si="167"/>
        <v/>
      </c>
      <c r="FD11" s="239">
        <f t="shared" si="168"/>
        <v>1</v>
      </c>
      <c r="FE11" s="37" t="str">
        <f t="shared" si="169"/>
        <v/>
      </c>
      <c r="FF11" s="37" t="str">
        <f t="shared" si="170"/>
        <v/>
      </c>
      <c r="FG11" s="37" t="str">
        <f t="shared" si="171"/>
        <v/>
      </c>
      <c r="FH11" s="37" t="str">
        <f t="shared" si="172"/>
        <v/>
      </c>
      <c r="FI11" s="239" t="str">
        <f>IF(B11=0,"",COUNTIF(FD$6:FD11,FD11))</f>
        <v/>
      </c>
      <c r="FJ11" s="37" t="str">
        <f t="shared" si="173"/>
        <v/>
      </c>
      <c r="FK11" s="240" t="str">
        <f t="shared" si="174"/>
        <v/>
      </c>
      <c r="FL11" s="37" t="str">
        <f t="shared" si="175"/>
        <v/>
      </c>
      <c r="FM11" s="37" t="str">
        <f t="shared" si="176"/>
        <v/>
      </c>
      <c r="FN11" s="37" t="str">
        <f t="shared" si="177"/>
        <v/>
      </c>
      <c r="FO11" s="37" t="str">
        <f t="shared" si="178"/>
        <v/>
      </c>
    </row>
    <row r="12" spans="1:171" ht="19.2">
      <c r="A12" s="233">
        <v>7</v>
      </c>
      <c r="B12" s="233">
        <f>COUNTIF('中間シート (2)'!M:M,行政集計シート※記入不要です!A12)</f>
        <v>0</v>
      </c>
      <c r="C12" s="241" t="str">
        <f t="shared" ref="C12:C40" si="179">IF(OR(G12&lt;&gt;"",H12&lt;&gt;""),C11,"")</f>
        <v/>
      </c>
      <c r="D12" s="241" t="str">
        <f t="shared" ref="D12:D40" si="180">IF(OR(G12&lt;&gt;"",H12&lt;&gt;""),D11,"")</f>
        <v/>
      </c>
      <c r="E12" s="241" t="str">
        <f t="shared" ref="E12:E65" si="181">IF(OR(G12&lt;&gt;"",H12&lt;&gt;""),E11,"")</f>
        <v/>
      </c>
      <c r="F12" s="242"/>
      <c r="G12" s="235" t="str">
        <f>IFERROR(VLOOKUP($A12,'中間シート (2)'!$M$6:$AR$65,G$1,FALSE),"")</f>
        <v/>
      </c>
      <c r="H12" s="235" t="str">
        <f>IFERROR(VLOOKUP($A12,'中間シート (2)'!$M$6:$AR$65,H$1,FALSE),"")</f>
        <v/>
      </c>
      <c r="I12" s="235" t="str">
        <f>IFERROR(VLOOKUP($A12,'中間シート (2)'!$M$6:$AR$65,I$1,FALSE),"")</f>
        <v/>
      </c>
      <c r="J12" s="235" t="str">
        <f>IFERROR(VLOOKUP($A12,'中間シート (2)'!$M$6:$AR$65,J$1,FALSE),"")</f>
        <v/>
      </c>
      <c r="K12" s="235" t="str">
        <f>IFERROR(VLOOKUP($A12,'中間シート (2)'!$M$6:$AR$65,K$1,FALSE),"")</f>
        <v/>
      </c>
      <c r="L12" s="235" t="str">
        <f>IFERROR(VLOOKUP($A12,'中間シート (2)'!$M$6:$AR$65,L$1,FALSE),"")</f>
        <v/>
      </c>
      <c r="M12" s="235" t="str">
        <f>IFERROR(VLOOKUP($A12,'中間シート (2)'!$M$6:$AR$65,M$1,FALSE),"")</f>
        <v/>
      </c>
      <c r="N12" s="235" t="str">
        <f>IFERROR(VLOOKUP($A12,'中間シート (2)'!$M$6:$AR$65,N$1,FALSE),"")</f>
        <v/>
      </c>
      <c r="O12" s="235" t="str">
        <f>IFERROR(VLOOKUP($A12,'中間シート (2)'!$M$6:$AR$65,O$1,FALSE),"")</f>
        <v/>
      </c>
      <c r="P12" s="235" t="str">
        <f>IFERROR(VLOOKUP($A12,'中間シート (2)'!$M$6:$AR$65,P$1,FALSE),"")</f>
        <v/>
      </c>
      <c r="Q12" s="235" t="str">
        <f>IFERROR(VLOOKUP($A12,'中間シート (2)'!$M$6:$AR$65,Q$1,FALSE),"")</f>
        <v/>
      </c>
      <c r="R12" s="235" t="str">
        <f>IFERROR(VLOOKUP($A12,'中間シート (2)'!$M$6:$AR$65,R$1,FALSE),"")</f>
        <v/>
      </c>
      <c r="S12" s="235" t="str">
        <f>IFERROR(VLOOKUP($A12,'中間シート (2)'!$M$6:$AR$65,S$1,FALSE),"")</f>
        <v/>
      </c>
      <c r="T12" s="235" t="str">
        <f>IFERROR(VLOOKUP($A12,'中間シート (2)'!$M$6:$AR$65,T$1,FALSE),"")</f>
        <v/>
      </c>
      <c r="U12" s="235" t="str">
        <f>IFERROR(VLOOKUP($A12,'中間シート (2)'!$M$6:$AR$65,U$1,FALSE),"")</f>
        <v/>
      </c>
      <c r="V12" s="235"/>
      <c r="W12" s="235" t="str">
        <f>IFERROR(VLOOKUP($A12,'中間シート (2)'!$M$6:$AR$65,W$1,FALSE),"")</f>
        <v/>
      </c>
      <c r="X12" s="235" t="str">
        <f>IFERROR(VLOOKUP($A12,'中間シート (2)'!$M$6:$AR$65,X$1,FALSE),"")</f>
        <v/>
      </c>
      <c r="Y12" s="235" t="str">
        <f>IFERROR(VLOOKUP($A12,'中間シート (2)'!$M$6:$AR$65,Y$1,FALSE),"")</f>
        <v/>
      </c>
      <c r="Z12" s="235" t="str">
        <f>IFERROR(VLOOKUP($A12,'中間シート (2)'!$M$6:$AR$65,Z$1,FALSE),"")</f>
        <v/>
      </c>
      <c r="AA12" s="235" t="str">
        <f>IFERROR(VLOOKUP($A12,'中間シート (2)'!$M$6:$AR$65,AA$1,FALSE),"")</f>
        <v/>
      </c>
      <c r="AB12" s="235" t="str">
        <f>IFERROR(VLOOKUP($A12,'中間シート (2)'!$M$6:$AR$65,AB$1,FALSE),"")</f>
        <v/>
      </c>
      <c r="AC12" s="235" t="str">
        <f>IFERROR(VLOOKUP($A12,'中間シート (2)'!$M$6:$AR$65,AC$1,FALSE),"")</f>
        <v/>
      </c>
      <c r="AD12" s="235" t="str">
        <f>IFERROR(VLOOKUP($A12,'中間シート (2)'!$M$6:$AR$65,AD$1,FALSE),"")</f>
        <v/>
      </c>
      <c r="AE12" s="235"/>
      <c r="AF12" s="235"/>
      <c r="AG12" s="235"/>
      <c r="AH12" s="250" t="str">
        <f>IFERROR(VLOOKUP($A12,'中間シート (2)'!$M$6:$BC$67,AH$1,FALSE),"")</f>
        <v/>
      </c>
      <c r="AI12" s="250" t="str">
        <f>IFERROR(VLOOKUP($A12,'中間シート (2)'!$M$6:$BC$67,AI$1,FALSE),"")</f>
        <v/>
      </c>
      <c r="AJ12" s="250" t="str">
        <f>IFERROR(VLOOKUP($A12,'中間シート (2)'!$M$6:$BC$67,AJ$1,FALSE),"")</f>
        <v/>
      </c>
      <c r="AK12" s="250" t="str">
        <f>IFERROR(VLOOKUP($A12,'中間シート (2)'!$M$6:$BC$67,AK$1,FALSE),"")</f>
        <v/>
      </c>
      <c r="AL12" s="250" t="str">
        <f>IFERROR(VLOOKUP($A12,'中間シート (2)'!$M$6:$BC$67,AL$1,FALSE),"")</f>
        <v/>
      </c>
      <c r="AM12" s="250" t="str">
        <f>IFERROR(VLOOKUP($A12,'中間シート (2)'!$M$6:$BC$67,AM$1,FALSE),"")</f>
        <v/>
      </c>
      <c r="AN12" s="250" t="str">
        <f>IFERROR(VLOOKUP($A12,'中間シート (2)'!$M$6:$BC$67,AN$1,FALSE),"")</f>
        <v/>
      </c>
      <c r="AO12" s="250" t="str">
        <f>IFERROR(VLOOKUP($A12,'中間シート (2)'!$M$6:$BC$67,AO$1,FALSE),"")</f>
        <v/>
      </c>
      <c r="AR12" s="236"/>
      <c r="AS12" s="236"/>
      <c r="AT12" s="236"/>
      <c r="AU12" s="37">
        <f t="shared" si="5"/>
        <v>41</v>
      </c>
      <c r="AV12" s="37">
        <f t="shared" si="6"/>
        <v>41</v>
      </c>
      <c r="AW12" s="37" t="str">
        <f t="shared" si="58"/>
        <v/>
      </c>
      <c r="AX12" s="37" t="str">
        <f t="shared" si="59"/>
        <v/>
      </c>
      <c r="AY12" s="37" t="str">
        <f t="shared" si="60"/>
        <v/>
      </c>
      <c r="AZ12" s="37" t="str">
        <f t="shared" si="61"/>
        <v/>
      </c>
      <c r="BA12" s="37" t="str">
        <f t="shared" si="62"/>
        <v/>
      </c>
      <c r="BB12" s="37" t="str">
        <f ca="1">IF(AB12="","",IF(COUNTIF(エラー23シート!$G$5:$G$79, OFFSET(I12,IF(H12="",0,-H12+1),0)*100+OFFSET(X12,IF(H12="",0,-H12+1),0)*10+AB12)&gt;0,23,""))</f>
        <v/>
      </c>
      <c r="BC12" s="37" t="str">
        <f t="shared" si="63"/>
        <v/>
      </c>
      <c r="BD12" s="37" t="str">
        <f t="shared" si="64"/>
        <v/>
      </c>
      <c r="BE12" s="37" t="str">
        <f t="shared" si="65"/>
        <v/>
      </c>
      <c r="BF12" s="37" t="str">
        <f t="shared" si="66"/>
        <v/>
      </c>
      <c r="BG12" s="37" t="str">
        <f t="shared" si="67"/>
        <v/>
      </c>
      <c r="BH12" s="37" t="str">
        <f t="shared" si="68"/>
        <v/>
      </c>
      <c r="BI12" s="37" t="str">
        <f t="shared" si="69"/>
        <v/>
      </c>
      <c r="BJ12" s="37" t="str">
        <f t="shared" si="70"/>
        <v/>
      </c>
      <c r="BK12" s="37" t="str">
        <f t="shared" si="71"/>
        <v/>
      </c>
      <c r="BL12" s="37" t="str">
        <f t="shared" si="72"/>
        <v/>
      </c>
      <c r="BM12" s="37" t="str">
        <f t="shared" si="73"/>
        <v/>
      </c>
      <c r="BN12" s="37" t="str">
        <f t="shared" si="74"/>
        <v/>
      </c>
      <c r="BO12" s="37" t="str">
        <f t="shared" si="75"/>
        <v/>
      </c>
      <c r="BP12" s="37" t="str">
        <f t="shared" si="76"/>
        <v/>
      </c>
      <c r="BQ12" s="37" t="str">
        <f t="shared" si="77"/>
        <v/>
      </c>
      <c r="BR12" s="37" t="str">
        <f t="shared" si="78"/>
        <v/>
      </c>
      <c r="BS12" s="237" t="str">
        <f t="shared" si="79"/>
        <v/>
      </c>
      <c r="BT12" s="37" t="str">
        <f t="shared" si="80"/>
        <v/>
      </c>
      <c r="BU12" s="37" t="str">
        <f t="shared" si="81"/>
        <v/>
      </c>
      <c r="BV12" s="37" t="str">
        <f t="shared" si="82"/>
        <v/>
      </c>
      <c r="BW12" s="37" t="str">
        <f t="shared" si="83"/>
        <v/>
      </c>
      <c r="BX12" s="37" t="str">
        <f t="shared" si="84"/>
        <v/>
      </c>
      <c r="BY12" s="37" t="str">
        <f t="shared" si="85"/>
        <v/>
      </c>
      <c r="BZ12" s="37" t="str">
        <f t="shared" si="86"/>
        <v/>
      </c>
      <c r="CA12" s="37" t="str">
        <f t="shared" si="87"/>
        <v/>
      </c>
      <c r="CB12" s="37" t="str">
        <f t="shared" si="88"/>
        <v/>
      </c>
      <c r="CC12" s="37" t="str">
        <f t="shared" si="89"/>
        <v/>
      </c>
      <c r="CD12" s="37" t="str">
        <f t="shared" si="90"/>
        <v/>
      </c>
      <c r="CE12" s="37" t="str">
        <f t="shared" si="91"/>
        <v/>
      </c>
      <c r="CF12" s="37" t="str">
        <f t="shared" si="92"/>
        <v/>
      </c>
      <c r="CG12" s="37" t="str">
        <f t="shared" si="93"/>
        <v/>
      </c>
      <c r="CH12" s="37" t="str">
        <f t="shared" si="94"/>
        <v/>
      </c>
      <c r="CI12" s="37" t="str">
        <f t="shared" si="95"/>
        <v/>
      </c>
      <c r="CJ12" s="37" t="str">
        <f t="shared" si="96"/>
        <v/>
      </c>
      <c r="CK12" s="37" t="str">
        <f t="shared" si="97"/>
        <v/>
      </c>
      <c r="CL12" s="238" t="str">
        <f t="shared" si="98"/>
        <v/>
      </c>
      <c r="CM12" s="37" t="str">
        <f t="shared" si="99"/>
        <v/>
      </c>
      <c r="CN12" s="37" t="str">
        <f t="shared" si="100"/>
        <v/>
      </c>
      <c r="CO12" s="37" t="str">
        <f t="shared" si="101"/>
        <v/>
      </c>
      <c r="CP12" s="37" t="str">
        <f t="shared" si="102"/>
        <v/>
      </c>
      <c r="CQ12" s="37" t="str">
        <f t="shared" si="103"/>
        <v/>
      </c>
      <c r="CR12" s="37" t="str">
        <f t="shared" si="104"/>
        <v/>
      </c>
      <c r="CS12" s="37" t="str">
        <f t="shared" si="105"/>
        <v/>
      </c>
      <c r="CT12" s="37" t="str">
        <f t="shared" si="106"/>
        <v/>
      </c>
      <c r="CU12" s="37" t="str">
        <f t="shared" si="107"/>
        <v/>
      </c>
      <c r="CV12" s="239">
        <f t="shared" si="108"/>
        <v>0</v>
      </c>
      <c r="CW12" s="37" t="str">
        <f t="shared" si="109"/>
        <v/>
      </c>
      <c r="CX12" s="37" t="str">
        <f t="shared" si="110"/>
        <v/>
      </c>
      <c r="CY12" s="37" t="str">
        <f t="shared" si="111"/>
        <v/>
      </c>
      <c r="CZ12" s="37" t="str">
        <f t="shared" si="112"/>
        <v/>
      </c>
      <c r="DA12" s="37" t="str">
        <f t="shared" si="113"/>
        <v/>
      </c>
      <c r="DB12" s="37" t="str">
        <f t="shared" si="114"/>
        <v/>
      </c>
      <c r="DC12" s="37" t="str">
        <f t="shared" si="115"/>
        <v/>
      </c>
      <c r="DD12" s="37" t="str">
        <f t="shared" si="116"/>
        <v/>
      </c>
      <c r="DE12" s="37" t="str">
        <f t="shared" si="117"/>
        <v/>
      </c>
      <c r="DF12" s="37" t="str">
        <f t="shared" si="118"/>
        <v/>
      </c>
      <c r="DG12" s="37" t="str">
        <f t="shared" si="119"/>
        <v/>
      </c>
      <c r="DH12" s="37" t="str">
        <f t="shared" si="120"/>
        <v/>
      </c>
      <c r="DI12" s="37" t="str">
        <f t="shared" si="121"/>
        <v/>
      </c>
      <c r="DJ12" s="37" t="str">
        <f t="shared" si="122"/>
        <v/>
      </c>
      <c r="DK12" s="37" t="str">
        <f t="shared" si="123"/>
        <v/>
      </c>
      <c r="DL12" s="37" t="str">
        <f t="shared" si="124"/>
        <v/>
      </c>
      <c r="DM12" s="37" t="str">
        <f t="shared" si="125"/>
        <v/>
      </c>
      <c r="DN12" s="37" t="str">
        <f t="shared" si="126"/>
        <v/>
      </c>
      <c r="DO12" s="37" t="str">
        <f t="shared" si="127"/>
        <v/>
      </c>
      <c r="DP12" s="37" t="str">
        <f t="shared" si="128"/>
        <v/>
      </c>
      <c r="DQ12" s="37" t="str">
        <f t="shared" si="129"/>
        <v/>
      </c>
      <c r="DR12" s="37" t="str">
        <f t="shared" si="130"/>
        <v/>
      </c>
      <c r="DS12" s="37" t="str">
        <f t="shared" si="131"/>
        <v/>
      </c>
      <c r="DT12" s="37" t="str">
        <f t="shared" si="132"/>
        <v/>
      </c>
      <c r="DU12" s="37" t="str">
        <f t="shared" si="133"/>
        <v/>
      </c>
      <c r="DV12" s="37" t="str">
        <f t="shared" si="134"/>
        <v/>
      </c>
      <c r="DW12" s="37" t="str">
        <f t="shared" si="135"/>
        <v/>
      </c>
      <c r="DX12" s="37" t="str">
        <f t="shared" si="136"/>
        <v/>
      </c>
      <c r="DY12" s="37" t="str">
        <f t="shared" si="137"/>
        <v/>
      </c>
      <c r="DZ12" s="37" t="str">
        <f t="shared" si="138"/>
        <v/>
      </c>
      <c r="EA12" s="37" t="str">
        <f t="shared" si="139"/>
        <v/>
      </c>
      <c r="EB12" s="37" t="str">
        <f t="shared" si="140"/>
        <v/>
      </c>
      <c r="EC12" s="37" t="str">
        <f t="shared" si="141"/>
        <v/>
      </c>
      <c r="ED12" s="37" t="str">
        <f t="shared" si="142"/>
        <v/>
      </c>
      <c r="EE12" s="37" t="str">
        <f t="shared" si="143"/>
        <v/>
      </c>
      <c r="EF12" s="37" t="str">
        <f t="shared" si="144"/>
        <v/>
      </c>
      <c r="EG12" s="37" t="str">
        <f t="shared" si="145"/>
        <v/>
      </c>
      <c r="EH12" s="37" t="str">
        <f t="shared" si="146"/>
        <v/>
      </c>
      <c r="EI12" s="37" t="str">
        <f t="shared" si="147"/>
        <v/>
      </c>
      <c r="EJ12" s="37" t="str">
        <f t="shared" si="148"/>
        <v/>
      </c>
      <c r="EK12" s="37" t="str">
        <f t="shared" si="149"/>
        <v/>
      </c>
      <c r="EL12" s="37" t="str">
        <f t="shared" si="150"/>
        <v/>
      </c>
      <c r="EM12" s="37" t="str">
        <f t="shared" si="151"/>
        <v/>
      </c>
      <c r="EN12" s="37" t="str">
        <f t="shared" si="152"/>
        <v/>
      </c>
      <c r="EO12" s="37" t="str">
        <f t="shared" si="153"/>
        <v/>
      </c>
      <c r="EP12" s="37" t="str">
        <f t="shared" si="154"/>
        <v/>
      </c>
      <c r="EQ12" s="239" t="str">
        <f t="shared" ca="1" si="155"/>
        <v/>
      </c>
      <c r="ER12" s="239" t="str">
        <f t="shared" ca="1" si="156"/>
        <v/>
      </c>
      <c r="ES12" s="37" t="str">
        <f t="shared" ca="1" si="157"/>
        <v/>
      </c>
      <c r="ET12" s="37" t="str">
        <f t="shared" ca="1" si="158"/>
        <v/>
      </c>
      <c r="EU12" s="37" t="str">
        <f t="shared" ca="1" si="159"/>
        <v/>
      </c>
      <c r="EV12" s="37" t="str">
        <f t="shared" ca="1" si="160"/>
        <v/>
      </c>
      <c r="EW12" s="37" t="str">
        <f t="shared" ca="1" si="161"/>
        <v/>
      </c>
      <c r="EX12" s="37" t="str">
        <f t="shared" ca="1" si="162"/>
        <v/>
      </c>
      <c r="EY12" s="37" t="str">
        <f t="shared" ca="1" si="163"/>
        <v/>
      </c>
      <c r="EZ12" s="37" t="str">
        <f t="shared" ca="1" si="164"/>
        <v/>
      </c>
      <c r="FA12" s="37" t="str">
        <f t="shared" ca="1" si="165"/>
        <v/>
      </c>
      <c r="FB12" s="37" t="str">
        <f t="shared" ca="1" si="166"/>
        <v/>
      </c>
      <c r="FC12" s="37" t="str">
        <f t="shared" ca="1" si="167"/>
        <v/>
      </c>
      <c r="FD12" s="239">
        <f t="shared" si="168"/>
        <v>1</v>
      </c>
      <c r="FE12" s="37" t="str">
        <f t="shared" si="169"/>
        <v/>
      </c>
      <c r="FF12" s="37" t="str">
        <f t="shared" si="170"/>
        <v/>
      </c>
      <c r="FG12" s="37" t="str">
        <f t="shared" si="171"/>
        <v/>
      </c>
      <c r="FH12" s="37" t="str">
        <f t="shared" si="172"/>
        <v/>
      </c>
      <c r="FI12" s="239" t="str">
        <f>IF(B12=0,"",COUNTIF(FD$6:FD12,FD12))</f>
        <v/>
      </c>
      <c r="FJ12" s="37" t="str">
        <f t="shared" si="173"/>
        <v/>
      </c>
      <c r="FK12" s="240" t="str">
        <f t="shared" si="174"/>
        <v/>
      </c>
      <c r="FL12" s="37" t="str">
        <f t="shared" si="175"/>
        <v/>
      </c>
      <c r="FM12" s="37" t="str">
        <f t="shared" si="176"/>
        <v/>
      </c>
      <c r="FN12" s="37" t="str">
        <f t="shared" si="177"/>
        <v/>
      </c>
      <c r="FO12" s="37" t="str">
        <f t="shared" si="178"/>
        <v/>
      </c>
    </row>
    <row r="13" spans="1:171" ht="19.2">
      <c r="A13" s="233">
        <v>8</v>
      </c>
      <c r="B13" s="233">
        <f>COUNTIF('中間シート (2)'!M:M,行政集計シート※記入不要です!A13)</f>
        <v>0</v>
      </c>
      <c r="C13" s="241" t="str">
        <f t="shared" si="179"/>
        <v/>
      </c>
      <c r="D13" s="241" t="str">
        <f t="shared" si="180"/>
        <v/>
      </c>
      <c r="E13" s="241" t="str">
        <f t="shared" si="181"/>
        <v/>
      </c>
      <c r="F13" s="242"/>
      <c r="G13" s="235" t="str">
        <f>IFERROR(VLOOKUP($A13,'中間シート (2)'!$M$6:$AR$65,G$1,FALSE),"")</f>
        <v/>
      </c>
      <c r="H13" s="235" t="str">
        <f>IFERROR(VLOOKUP($A13,'中間シート (2)'!$M$6:$AR$65,H$1,FALSE),"")</f>
        <v/>
      </c>
      <c r="I13" s="235" t="str">
        <f>IFERROR(VLOOKUP($A13,'中間シート (2)'!$M$6:$AR$65,I$1,FALSE),"")</f>
        <v/>
      </c>
      <c r="J13" s="235" t="str">
        <f>IFERROR(VLOOKUP($A13,'中間シート (2)'!$M$6:$AR$65,J$1,FALSE),"")</f>
        <v/>
      </c>
      <c r="K13" s="235" t="str">
        <f>IFERROR(VLOOKUP($A13,'中間シート (2)'!$M$6:$AR$65,K$1,FALSE),"")</f>
        <v/>
      </c>
      <c r="L13" s="235" t="str">
        <f>IFERROR(VLOOKUP($A13,'中間シート (2)'!$M$6:$AR$65,L$1,FALSE),"")</f>
        <v/>
      </c>
      <c r="M13" s="235" t="str">
        <f>IFERROR(VLOOKUP($A13,'中間シート (2)'!$M$6:$AR$65,M$1,FALSE),"")</f>
        <v/>
      </c>
      <c r="N13" s="235" t="str">
        <f>IFERROR(VLOOKUP($A13,'中間シート (2)'!$M$6:$AR$65,N$1,FALSE),"")</f>
        <v/>
      </c>
      <c r="O13" s="235" t="str">
        <f>IFERROR(VLOOKUP($A13,'中間シート (2)'!$M$6:$AR$65,O$1,FALSE),"")</f>
        <v/>
      </c>
      <c r="P13" s="235" t="str">
        <f>IFERROR(VLOOKUP($A13,'中間シート (2)'!$M$6:$AR$65,P$1,FALSE),"")</f>
        <v/>
      </c>
      <c r="Q13" s="235" t="str">
        <f>IFERROR(VLOOKUP($A13,'中間シート (2)'!$M$6:$AR$65,Q$1,FALSE),"")</f>
        <v/>
      </c>
      <c r="R13" s="235" t="str">
        <f>IFERROR(VLOOKUP($A13,'中間シート (2)'!$M$6:$AR$65,R$1,FALSE),"")</f>
        <v/>
      </c>
      <c r="S13" s="235" t="str">
        <f>IFERROR(VLOOKUP($A13,'中間シート (2)'!$M$6:$AR$65,S$1,FALSE),"")</f>
        <v/>
      </c>
      <c r="T13" s="235" t="str">
        <f>IFERROR(VLOOKUP($A13,'中間シート (2)'!$M$6:$AR$65,T$1,FALSE),"")</f>
        <v/>
      </c>
      <c r="U13" s="235" t="str">
        <f>IFERROR(VLOOKUP($A13,'中間シート (2)'!$M$6:$AR$65,U$1,FALSE),"")</f>
        <v/>
      </c>
      <c r="V13" s="235"/>
      <c r="W13" s="235" t="str">
        <f>IFERROR(VLOOKUP($A13,'中間シート (2)'!$M$6:$AR$65,W$1,FALSE),"")</f>
        <v/>
      </c>
      <c r="X13" s="235" t="str">
        <f>IFERROR(VLOOKUP($A13,'中間シート (2)'!$M$6:$AR$65,X$1,FALSE),"")</f>
        <v/>
      </c>
      <c r="Y13" s="235" t="str">
        <f>IFERROR(VLOOKUP($A13,'中間シート (2)'!$M$6:$AR$65,Y$1,FALSE),"")</f>
        <v/>
      </c>
      <c r="Z13" s="235" t="str">
        <f>IFERROR(VLOOKUP($A13,'中間シート (2)'!$M$6:$AR$65,Z$1,FALSE),"")</f>
        <v/>
      </c>
      <c r="AA13" s="235" t="str">
        <f>IFERROR(VLOOKUP($A13,'中間シート (2)'!$M$6:$AR$65,AA$1,FALSE),"")</f>
        <v/>
      </c>
      <c r="AB13" s="235" t="str">
        <f>IFERROR(VLOOKUP($A13,'中間シート (2)'!$M$6:$AR$65,AB$1,FALSE),"")</f>
        <v/>
      </c>
      <c r="AC13" s="235" t="str">
        <f>IFERROR(VLOOKUP($A13,'中間シート (2)'!$M$6:$AR$65,AC$1,FALSE),"")</f>
        <v/>
      </c>
      <c r="AD13" s="235" t="str">
        <f>IFERROR(VLOOKUP($A13,'中間シート (2)'!$M$6:$AR$65,AD$1,FALSE),"")</f>
        <v/>
      </c>
      <c r="AE13" s="235"/>
      <c r="AF13" s="235"/>
      <c r="AG13" s="235"/>
      <c r="AH13" s="250" t="str">
        <f>IFERROR(VLOOKUP($A13,'中間シート (2)'!$M$6:$BC$67,AH$1,FALSE),"")</f>
        <v/>
      </c>
      <c r="AI13" s="250" t="str">
        <f>IFERROR(VLOOKUP($A13,'中間シート (2)'!$M$6:$BC$67,AI$1,FALSE),"")</f>
        <v/>
      </c>
      <c r="AJ13" s="250" t="str">
        <f>IFERROR(VLOOKUP($A13,'中間シート (2)'!$M$6:$BC$67,AJ$1,FALSE),"")</f>
        <v/>
      </c>
      <c r="AK13" s="250" t="str">
        <f>IFERROR(VLOOKUP($A13,'中間シート (2)'!$M$6:$BC$67,AK$1,FALSE),"")</f>
        <v/>
      </c>
      <c r="AL13" s="250" t="str">
        <f>IFERROR(VLOOKUP($A13,'中間シート (2)'!$M$6:$BC$67,AL$1,FALSE),"")</f>
        <v/>
      </c>
      <c r="AM13" s="250" t="str">
        <f>IFERROR(VLOOKUP($A13,'中間シート (2)'!$M$6:$BC$67,AM$1,FALSE),"")</f>
        <v/>
      </c>
      <c r="AN13" s="250" t="str">
        <f>IFERROR(VLOOKUP($A13,'中間シート (2)'!$M$6:$BC$67,AN$1,FALSE),"")</f>
        <v/>
      </c>
      <c r="AO13" s="250" t="str">
        <f>IFERROR(VLOOKUP($A13,'中間シート (2)'!$M$6:$BC$67,AO$1,FALSE),"")</f>
        <v/>
      </c>
      <c r="AR13" s="236"/>
      <c r="AS13" s="236"/>
      <c r="AT13" s="236"/>
      <c r="AU13" s="37">
        <f t="shared" si="5"/>
        <v>41</v>
      </c>
      <c r="AV13" s="37">
        <f t="shared" si="6"/>
        <v>41</v>
      </c>
      <c r="AW13" s="37" t="str">
        <f t="shared" si="58"/>
        <v/>
      </c>
      <c r="AX13" s="37" t="str">
        <f t="shared" si="59"/>
        <v/>
      </c>
      <c r="AY13" s="37" t="str">
        <f t="shared" si="60"/>
        <v/>
      </c>
      <c r="AZ13" s="37" t="str">
        <f t="shared" si="61"/>
        <v/>
      </c>
      <c r="BA13" s="37" t="str">
        <f t="shared" si="62"/>
        <v/>
      </c>
      <c r="BB13" s="37" t="str">
        <f ca="1">IF(AB13="","",IF(COUNTIF(エラー23シート!$G$5:$G$79, OFFSET(I13,IF(H13="",0,-H13+1),0)*100+OFFSET(X13,IF(H13="",0,-H13+1),0)*10+AB13)&gt;0,23,""))</f>
        <v/>
      </c>
      <c r="BC13" s="37" t="str">
        <f t="shared" si="63"/>
        <v/>
      </c>
      <c r="BD13" s="37" t="str">
        <f t="shared" si="64"/>
        <v/>
      </c>
      <c r="BE13" s="37" t="str">
        <f t="shared" si="65"/>
        <v/>
      </c>
      <c r="BF13" s="37" t="str">
        <f t="shared" si="66"/>
        <v/>
      </c>
      <c r="BG13" s="37" t="str">
        <f t="shared" si="67"/>
        <v/>
      </c>
      <c r="BH13" s="37" t="str">
        <f t="shared" si="68"/>
        <v/>
      </c>
      <c r="BI13" s="37" t="str">
        <f t="shared" si="69"/>
        <v/>
      </c>
      <c r="BJ13" s="37" t="str">
        <f t="shared" si="70"/>
        <v/>
      </c>
      <c r="BK13" s="37" t="str">
        <f t="shared" si="71"/>
        <v/>
      </c>
      <c r="BL13" s="37" t="str">
        <f t="shared" si="72"/>
        <v/>
      </c>
      <c r="BM13" s="37" t="str">
        <f t="shared" si="73"/>
        <v/>
      </c>
      <c r="BN13" s="37" t="str">
        <f t="shared" si="74"/>
        <v/>
      </c>
      <c r="BO13" s="37" t="str">
        <f t="shared" si="75"/>
        <v/>
      </c>
      <c r="BP13" s="37" t="str">
        <f t="shared" si="76"/>
        <v/>
      </c>
      <c r="BQ13" s="37" t="str">
        <f t="shared" si="77"/>
        <v/>
      </c>
      <c r="BR13" s="37" t="str">
        <f t="shared" si="78"/>
        <v/>
      </c>
      <c r="BS13" s="237" t="str">
        <f t="shared" si="79"/>
        <v/>
      </c>
      <c r="BT13" s="37" t="str">
        <f t="shared" si="80"/>
        <v/>
      </c>
      <c r="BU13" s="37" t="str">
        <f t="shared" si="81"/>
        <v/>
      </c>
      <c r="BV13" s="37" t="str">
        <f t="shared" si="82"/>
        <v/>
      </c>
      <c r="BW13" s="37" t="str">
        <f t="shared" si="83"/>
        <v/>
      </c>
      <c r="BX13" s="37" t="str">
        <f t="shared" si="84"/>
        <v/>
      </c>
      <c r="BY13" s="37" t="str">
        <f t="shared" si="85"/>
        <v/>
      </c>
      <c r="BZ13" s="37" t="str">
        <f t="shared" si="86"/>
        <v/>
      </c>
      <c r="CA13" s="37" t="str">
        <f t="shared" si="87"/>
        <v/>
      </c>
      <c r="CB13" s="37" t="str">
        <f t="shared" si="88"/>
        <v/>
      </c>
      <c r="CC13" s="37" t="str">
        <f t="shared" si="89"/>
        <v/>
      </c>
      <c r="CD13" s="37" t="str">
        <f t="shared" si="90"/>
        <v/>
      </c>
      <c r="CE13" s="37" t="str">
        <f t="shared" si="91"/>
        <v/>
      </c>
      <c r="CF13" s="37" t="str">
        <f t="shared" si="92"/>
        <v/>
      </c>
      <c r="CG13" s="37" t="str">
        <f t="shared" si="93"/>
        <v/>
      </c>
      <c r="CH13" s="37" t="str">
        <f t="shared" si="94"/>
        <v/>
      </c>
      <c r="CI13" s="37" t="str">
        <f t="shared" si="95"/>
        <v/>
      </c>
      <c r="CJ13" s="37" t="str">
        <f t="shared" si="96"/>
        <v/>
      </c>
      <c r="CK13" s="37" t="str">
        <f t="shared" si="97"/>
        <v/>
      </c>
      <c r="CL13" s="238" t="str">
        <f t="shared" si="98"/>
        <v/>
      </c>
      <c r="CM13" s="37" t="str">
        <f t="shared" si="99"/>
        <v/>
      </c>
      <c r="CN13" s="37" t="str">
        <f t="shared" si="100"/>
        <v/>
      </c>
      <c r="CO13" s="37" t="str">
        <f t="shared" si="101"/>
        <v/>
      </c>
      <c r="CP13" s="37" t="str">
        <f t="shared" si="102"/>
        <v/>
      </c>
      <c r="CQ13" s="37" t="str">
        <f t="shared" si="103"/>
        <v/>
      </c>
      <c r="CR13" s="37" t="str">
        <f t="shared" si="104"/>
        <v/>
      </c>
      <c r="CS13" s="37" t="str">
        <f t="shared" si="105"/>
        <v/>
      </c>
      <c r="CT13" s="37" t="str">
        <f t="shared" si="106"/>
        <v/>
      </c>
      <c r="CU13" s="37" t="str">
        <f t="shared" si="107"/>
        <v/>
      </c>
      <c r="CV13" s="239">
        <f t="shared" si="108"/>
        <v>0</v>
      </c>
      <c r="CW13" s="37" t="str">
        <f t="shared" si="109"/>
        <v/>
      </c>
      <c r="CX13" s="37" t="str">
        <f t="shared" si="110"/>
        <v/>
      </c>
      <c r="CY13" s="37" t="str">
        <f t="shared" si="111"/>
        <v/>
      </c>
      <c r="CZ13" s="37" t="str">
        <f t="shared" si="112"/>
        <v/>
      </c>
      <c r="DA13" s="37" t="str">
        <f t="shared" si="113"/>
        <v/>
      </c>
      <c r="DB13" s="37" t="str">
        <f t="shared" si="114"/>
        <v/>
      </c>
      <c r="DC13" s="37" t="str">
        <f t="shared" si="115"/>
        <v/>
      </c>
      <c r="DD13" s="37" t="str">
        <f t="shared" si="116"/>
        <v/>
      </c>
      <c r="DE13" s="37" t="str">
        <f t="shared" si="117"/>
        <v/>
      </c>
      <c r="DF13" s="37" t="str">
        <f t="shared" si="118"/>
        <v/>
      </c>
      <c r="DG13" s="37" t="str">
        <f t="shared" si="119"/>
        <v/>
      </c>
      <c r="DH13" s="37" t="str">
        <f t="shared" si="120"/>
        <v/>
      </c>
      <c r="DI13" s="37" t="str">
        <f t="shared" si="121"/>
        <v/>
      </c>
      <c r="DJ13" s="37" t="str">
        <f t="shared" si="122"/>
        <v/>
      </c>
      <c r="DK13" s="37" t="str">
        <f t="shared" si="123"/>
        <v/>
      </c>
      <c r="DL13" s="37" t="str">
        <f t="shared" si="124"/>
        <v/>
      </c>
      <c r="DM13" s="37" t="str">
        <f t="shared" si="125"/>
        <v/>
      </c>
      <c r="DN13" s="37" t="str">
        <f t="shared" si="126"/>
        <v/>
      </c>
      <c r="DO13" s="37" t="str">
        <f t="shared" si="127"/>
        <v/>
      </c>
      <c r="DP13" s="37" t="str">
        <f t="shared" si="128"/>
        <v/>
      </c>
      <c r="DQ13" s="37" t="str">
        <f t="shared" si="129"/>
        <v/>
      </c>
      <c r="DR13" s="37" t="str">
        <f t="shared" si="130"/>
        <v/>
      </c>
      <c r="DS13" s="37" t="str">
        <f t="shared" si="131"/>
        <v/>
      </c>
      <c r="DT13" s="37" t="str">
        <f t="shared" si="132"/>
        <v/>
      </c>
      <c r="DU13" s="37" t="str">
        <f t="shared" si="133"/>
        <v/>
      </c>
      <c r="DV13" s="37" t="str">
        <f t="shared" si="134"/>
        <v/>
      </c>
      <c r="DW13" s="37" t="str">
        <f t="shared" si="135"/>
        <v/>
      </c>
      <c r="DX13" s="37" t="str">
        <f t="shared" si="136"/>
        <v/>
      </c>
      <c r="DY13" s="37" t="str">
        <f t="shared" si="137"/>
        <v/>
      </c>
      <c r="DZ13" s="37" t="str">
        <f t="shared" si="138"/>
        <v/>
      </c>
      <c r="EA13" s="37" t="str">
        <f t="shared" si="139"/>
        <v/>
      </c>
      <c r="EB13" s="37" t="str">
        <f t="shared" si="140"/>
        <v/>
      </c>
      <c r="EC13" s="37" t="str">
        <f t="shared" si="141"/>
        <v/>
      </c>
      <c r="ED13" s="37" t="str">
        <f t="shared" si="142"/>
        <v/>
      </c>
      <c r="EE13" s="37" t="str">
        <f t="shared" si="143"/>
        <v/>
      </c>
      <c r="EF13" s="37" t="str">
        <f t="shared" si="144"/>
        <v/>
      </c>
      <c r="EG13" s="37" t="str">
        <f t="shared" si="145"/>
        <v/>
      </c>
      <c r="EH13" s="37" t="str">
        <f t="shared" si="146"/>
        <v/>
      </c>
      <c r="EI13" s="37" t="str">
        <f t="shared" si="147"/>
        <v/>
      </c>
      <c r="EJ13" s="37" t="str">
        <f t="shared" si="148"/>
        <v/>
      </c>
      <c r="EK13" s="37" t="str">
        <f t="shared" si="149"/>
        <v/>
      </c>
      <c r="EL13" s="37" t="str">
        <f t="shared" si="150"/>
        <v/>
      </c>
      <c r="EM13" s="37" t="str">
        <f t="shared" si="151"/>
        <v/>
      </c>
      <c r="EN13" s="37" t="str">
        <f t="shared" si="152"/>
        <v/>
      </c>
      <c r="EO13" s="37" t="str">
        <f t="shared" si="153"/>
        <v/>
      </c>
      <c r="EP13" s="37" t="str">
        <f t="shared" si="154"/>
        <v/>
      </c>
      <c r="EQ13" s="239" t="str">
        <f t="shared" ca="1" si="155"/>
        <v/>
      </c>
      <c r="ER13" s="239" t="str">
        <f t="shared" ca="1" si="156"/>
        <v/>
      </c>
      <c r="ES13" s="37" t="str">
        <f t="shared" ca="1" si="157"/>
        <v/>
      </c>
      <c r="ET13" s="37" t="str">
        <f t="shared" ca="1" si="158"/>
        <v/>
      </c>
      <c r="EU13" s="37" t="str">
        <f t="shared" ca="1" si="159"/>
        <v/>
      </c>
      <c r="EV13" s="37" t="str">
        <f t="shared" ca="1" si="160"/>
        <v/>
      </c>
      <c r="EW13" s="37" t="str">
        <f t="shared" ca="1" si="161"/>
        <v/>
      </c>
      <c r="EX13" s="37" t="str">
        <f t="shared" ca="1" si="162"/>
        <v/>
      </c>
      <c r="EY13" s="37" t="str">
        <f t="shared" ca="1" si="163"/>
        <v/>
      </c>
      <c r="EZ13" s="37" t="str">
        <f t="shared" ca="1" si="164"/>
        <v/>
      </c>
      <c r="FA13" s="37" t="str">
        <f t="shared" ca="1" si="165"/>
        <v/>
      </c>
      <c r="FB13" s="37" t="str">
        <f t="shared" ca="1" si="166"/>
        <v/>
      </c>
      <c r="FC13" s="37" t="str">
        <f t="shared" ca="1" si="167"/>
        <v/>
      </c>
      <c r="FD13" s="239">
        <f t="shared" si="168"/>
        <v>1</v>
      </c>
      <c r="FE13" s="37" t="str">
        <f t="shared" si="169"/>
        <v/>
      </c>
      <c r="FF13" s="37" t="str">
        <f t="shared" si="170"/>
        <v/>
      </c>
      <c r="FG13" s="37" t="str">
        <f t="shared" si="171"/>
        <v/>
      </c>
      <c r="FH13" s="37" t="str">
        <f t="shared" si="172"/>
        <v/>
      </c>
      <c r="FI13" s="239" t="str">
        <f>IF(B13=0,"",COUNTIF(FD$6:FD13,FD13))</f>
        <v/>
      </c>
      <c r="FJ13" s="37" t="str">
        <f t="shared" si="173"/>
        <v/>
      </c>
      <c r="FK13" s="240" t="str">
        <f t="shared" si="174"/>
        <v/>
      </c>
      <c r="FL13" s="37" t="str">
        <f t="shared" si="175"/>
        <v/>
      </c>
      <c r="FM13" s="37" t="str">
        <f t="shared" si="176"/>
        <v/>
      </c>
      <c r="FN13" s="37" t="str">
        <f t="shared" si="177"/>
        <v/>
      </c>
      <c r="FO13" s="37" t="str">
        <f t="shared" si="178"/>
        <v/>
      </c>
    </row>
    <row r="14" spans="1:171" ht="15" customHeight="1">
      <c r="A14" s="233">
        <v>9</v>
      </c>
      <c r="B14" s="233">
        <f>COUNTIF('中間シート (2)'!M:M,行政集計シート※記入不要です!A14)</f>
        <v>0</v>
      </c>
      <c r="C14" s="241" t="str">
        <f t="shared" si="179"/>
        <v/>
      </c>
      <c r="D14" s="241" t="str">
        <f t="shared" si="180"/>
        <v/>
      </c>
      <c r="E14" s="241" t="str">
        <f t="shared" si="181"/>
        <v/>
      </c>
      <c r="F14" s="242"/>
      <c r="G14" s="235" t="str">
        <f>IFERROR(VLOOKUP($A14,'中間シート (2)'!$M$6:$AR$65,G$1,FALSE),"")</f>
        <v/>
      </c>
      <c r="H14" s="235" t="str">
        <f>IFERROR(VLOOKUP($A14,'中間シート (2)'!$M$6:$AR$65,H$1,FALSE),"")</f>
        <v/>
      </c>
      <c r="I14" s="235" t="str">
        <f>IFERROR(VLOOKUP($A14,'中間シート (2)'!$M$6:$AR$65,I$1,FALSE),"")</f>
        <v/>
      </c>
      <c r="J14" s="235" t="str">
        <f>IFERROR(VLOOKUP($A14,'中間シート (2)'!$M$6:$AR$65,J$1,FALSE),"")</f>
        <v/>
      </c>
      <c r="K14" s="235" t="str">
        <f>IFERROR(VLOOKUP($A14,'中間シート (2)'!$M$6:$AR$65,K$1,FALSE),"")</f>
        <v/>
      </c>
      <c r="L14" s="235" t="str">
        <f>IFERROR(VLOOKUP($A14,'中間シート (2)'!$M$6:$AR$65,L$1,FALSE),"")</f>
        <v/>
      </c>
      <c r="M14" s="235" t="str">
        <f>IFERROR(VLOOKUP($A14,'中間シート (2)'!$M$6:$AR$65,M$1,FALSE),"")</f>
        <v/>
      </c>
      <c r="N14" s="235" t="str">
        <f>IFERROR(VLOOKUP($A14,'中間シート (2)'!$M$6:$AR$65,N$1,FALSE),"")</f>
        <v/>
      </c>
      <c r="O14" s="235" t="str">
        <f>IFERROR(VLOOKUP($A14,'中間シート (2)'!$M$6:$AR$65,O$1,FALSE),"")</f>
        <v/>
      </c>
      <c r="P14" s="235" t="str">
        <f>IFERROR(VLOOKUP($A14,'中間シート (2)'!$M$6:$AR$65,P$1,FALSE),"")</f>
        <v/>
      </c>
      <c r="Q14" s="235" t="str">
        <f>IFERROR(VLOOKUP($A14,'中間シート (2)'!$M$6:$AR$65,Q$1,FALSE),"")</f>
        <v/>
      </c>
      <c r="R14" s="235" t="str">
        <f>IFERROR(VLOOKUP($A14,'中間シート (2)'!$M$6:$AR$65,R$1,FALSE),"")</f>
        <v/>
      </c>
      <c r="S14" s="235" t="str">
        <f>IFERROR(VLOOKUP($A14,'中間シート (2)'!$M$6:$AR$65,S$1,FALSE),"")</f>
        <v/>
      </c>
      <c r="T14" s="235" t="str">
        <f>IFERROR(VLOOKUP($A14,'中間シート (2)'!$M$6:$AR$65,T$1,FALSE),"")</f>
        <v/>
      </c>
      <c r="U14" s="235" t="str">
        <f>IFERROR(VLOOKUP($A14,'中間シート (2)'!$M$6:$AR$65,U$1,FALSE),"")</f>
        <v/>
      </c>
      <c r="V14" s="235"/>
      <c r="W14" s="235" t="str">
        <f>IFERROR(VLOOKUP($A14,'中間シート (2)'!$M$6:$AR$65,W$1,FALSE),"")</f>
        <v/>
      </c>
      <c r="X14" s="235" t="str">
        <f>IFERROR(VLOOKUP($A14,'中間シート (2)'!$M$6:$AR$65,X$1,FALSE),"")</f>
        <v/>
      </c>
      <c r="Y14" s="235" t="str">
        <f>IFERROR(VLOOKUP($A14,'中間シート (2)'!$M$6:$AR$65,Y$1,FALSE),"")</f>
        <v/>
      </c>
      <c r="Z14" s="235" t="str">
        <f>IFERROR(VLOOKUP($A14,'中間シート (2)'!$M$6:$AR$65,Z$1,FALSE),"")</f>
        <v/>
      </c>
      <c r="AA14" s="235" t="str">
        <f>IFERROR(VLOOKUP($A14,'中間シート (2)'!$M$6:$AR$65,AA$1,FALSE),"")</f>
        <v/>
      </c>
      <c r="AB14" s="235" t="str">
        <f>IFERROR(VLOOKUP($A14,'中間シート (2)'!$M$6:$AR$65,AB$1,FALSE),"")</f>
        <v/>
      </c>
      <c r="AC14" s="235" t="str">
        <f>IFERROR(VLOOKUP($A14,'中間シート (2)'!$M$6:$AR$65,AC$1,FALSE),"")</f>
        <v/>
      </c>
      <c r="AD14" s="235" t="str">
        <f>IFERROR(VLOOKUP($A14,'中間シート (2)'!$M$6:$AR$65,AD$1,FALSE),"")</f>
        <v/>
      </c>
      <c r="AE14" s="235"/>
      <c r="AF14" s="235"/>
      <c r="AG14" s="235"/>
      <c r="AH14" s="250" t="str">
        <f>IFERROR(VLOOKUP($A14,'中間シート (2)'!$M$6:$BC$67,AH$1,FALSE),"")</f>
        <v/>
      </c>
      <c r="AI14" s="250" t="str">
        <f>IFERROR(VLOOKUP($A14,'中間シート (2)'!$M$6:$BC$67,AI$1,FALSE),"")</f>
        <v/>
      </c>
      <c r="AJ14" s="250" t="str">
        <f>IFERROR(VLOOKUP($A14,'中間シート (2)'!$M$6:$BC$67,AJ$1,FALSE),"")</f>
        <v/>
      </c>
      <c r="AK14" s="250" t="str">
        <f>IFERROR(VLOOKUP($A14,'中間シート (2)'!$M$6:$BC$67,AK$1,FALSE),"")</f>
        <v/>
      </c>
      <c r="AL14" s="250" t="str">
        <f>IFERROR(VLOOKUP($A14,'中間シート (2)'!$M$6:$BC$67,AL$1,FALSE),"")</f>
        <v/>
      </c>
      <c r="AM14" s="250" t="str">
        <f>IFERROR(VLOOKUP($A14,'中間シート (2)'!$M$6:$BC$67,AM$1,FALSE),"")</f>
        <v/>
      </c>
      <c r="AN14" s="250" t="str">
        <f>IFERROR(VLOOKUP($A14,'中間シート (2)'!$M$6:$BC$67,AN$1,FALSE),"")</f>
        <v/>
      </c>
      <c r="AO14" s="250" t="str">
        <f>IFERROR(VLOOKUP($A14,'中間シート (2)'!$M$6:$BC$67,AO$1,FALSE),"")</f>
        <v/>
      </c>
      <c r="AR14" s="236"/>
      <c r="AS14" s="236"/>
      <c r="AT14" s="236"/>
      <c r="AU14" s="37">
        <f t="shared" si="5"/>
        <v>41</v>
      </c>
      <c r="AV14" s="37">
        <f t="shared" si="6"/>
        <v>41</v>
      </c>
      <c r="AW14" s="37" t="str">
        <f t="shared" si="58"/>
        <v/>
      </c>
      <c r="AX14" s="37" t="str">
        <f t="shared" si="59"/>
        <v/>
      </c>
      <c r="AY14" s="37" t="str">
        <f t="shared" si="60"/>
        <v/>
      </c>
      <c r="AZ14" s="37" t="str">
        <f t="shared" si="61"/>
        <v/>
      </c>
      <c r="BA14" s="37" t="str">
        <f t="shared" si="62"/>
        <v/>
      </c>
      <c r="BB14" s="37" t="str">
        <f ca="1">IF(AB14="","",IF(COUNTIF(エラー23シート!$G$5:$G$79, OFFSET(I14,IF(H14="",0,-H14+1),0)*100+OFFSET(X14,IF(H14="",0,-H14+1),0)*10+AB14)&gt;0,23,""))</f>
        <v/>
      </c>
      <c r="BC14" s="37" t="str">
        <f t="shared" si="63"/>
        <v/>
      </c>
      <c r="BD14" s="37" t="str">
        <f t="shared" si="64"/>
        <v/>
      </c>
      <c r="BE14" s="37" t="str">
        <f t="shared" si="65"/>
        <v/>
      </c>
      <c r="BF14" s="37" t="str">
        <f t="shared" si="66"/>
        <v/>
      </c>
      <c r="BG14" s="37" t="str">
        <f t="shared" si="67"/>
        <v/>
      </c>
      <c r="BH14" s="37" t="str">
        <f t="shared" si="68"/>
        <v/>
      </c>
      <c r="BI14" s="37" t="str">
        <f t="shared" si="69"/>
        <v/>
      </c>
      <c r="BJ14" s="37" t="str">
        <f t="shared" si="70"/>
        <v/>
      </c>
      <c r="BK14" s="37" t="str">
        <f t="shared" si="71"/>
        <v/>
      </c>
      <c r="BL14" s="37" t="str">
        <f t="shared" si="72"/>
        <v/>
      </c>
      <c r="BM14" s="37" t="str">
        <f t="shared" si="73"/>
        <v/>
      </c>
      <c r="BN14" s="37" t="str">
        <f t="shared" si="74"/>
        <v/>
      </c>
      <c r="BO14" s="37" t="str">
        <f t="shared" si="75"/>
        <v/>
      </c>
      <c r="BP14" s="37" t="str">
        <f t="shared" si="76"/>
        <v/>
      </c>
      <c r="BQ14" s="37" t="str">
        <f t="shared" si="77"/>
        <v/>
      </c>
      <c r="BR14" s="37" t="str">
        <f t="shared" si="78"/>
        <v/>
      </c>
      <c r="BS14" s="237" t="str">
        <f t="shared" si="79"/>
        <v/>
      </c>
      <c r="BT14" s="37" t="str">
        <f t="shared" si="80"/>
        <v/>
      </c>
      <c r="BU14" s="37" t="str">
        <f t="shared" si="81"/>
        <v/>
      </c>
      <c r="BV14" s="37" t="str">
        <f t="shared" si="82"/>
        <v/>
      </c>
      <c r="BW14" s="37" t="str">
        <f t="shared" si="83"/>
        <v/>
      </c>
      <c r="BX14" s="37" t="str">
        <f t="shared" si="84"/>
        <v/>
      </c>
      <c r="BY14" s="37" t="str">
        <f t="shared" si="85"/>
        <v/>
      </c>
      <c r="BZ14" s="37" t="str">
        <f t="shared" si="86"/>
        <v/>
      </c>
      <c r="CA14" s="37" t="str">
        <f t="shared" si="87"/>
        <v/>
      </c>
      <c r="CB14" s="37" t="str">
        <f t="shared" si="88"/>
        <v/>
      </c>
      <c r="CC14" s="37" t="str">
        <f t="shared" si="89"/>
        <v/>
      </c>
      <c r="CD14" s="37" t="str">
        <f t="shared" si="90"/>
        <v/>
      </c>
      <c r="CE14" s="37" t="str">
        <f t="shared" si="91"/>
        <v/>
      </c>
      <c r="CF14" s="37" t="str">
        <f t="shared" si="92"/>
        <v/>
      </c>
      <c r="CG14" s="37" t="str">
        <f t="shared" si="93"/>
        <v/>
      </c>
      <c r="CH14" s="37" t="str">
        <f t="shared" si="94"/>
        <v/>
      </c>
      <c r="CI14" s="37" t="str">
        <f t="shared" si="95"/>
        <v/>
      </c>
      <c r="CJ14" s="37" t="str">
        <f t="shared" si="96"/>
        <v/>
      </c>
      <c r="CK14" s="37" t="str">
        <f t="shared" si="97"/>
        <v/>
      </c>
      <c r="CL14" s="238" t="str">
        <f t="shared" si="98"/>
        <v/>
      </c>
      <c r="CM14" s="37" t="str">
        <f t="shared" si="99"/>
        <v/>
      </c>
      <c r="CN14" s="37" t="str">
        <f t="shared" si="100"/>
        <v/>
      </c>
      <c r="CO14" s="37" t="str">
        <f t="shared" si="101"/>
        <v/>
      </c>
      <c r="CP14" s="37" t="str">
        <f t="shared" si="102"/>
        <v/>
      </c>
      <c r="CQ14" s="37" t="str">
        <f t="shared" si="103"/>
        <v/>
      </c>
      <c r="CR14" s="37" t="str">
        <f t="shared" si="104"/>
        <v/>
      </c>
      <c r="CS14" s="37" t="str">
        <f t="shared" si="105"/>
        <v/>
      </c>
      <c r="CT14" s="37" t="str">
        <f t="shared" si="106"/>
        <v/>
      </c>
      <c r="CU14" s="37" t="str">
        <f t="shared" si="107"/>
        <v/>
      </c>
      <c r="CV14" s="239">
        <f t="shared" si="108"/>
        <v>0</v>
      </c>
      <c r="CW14" s="37" t="str">
        <f t="shared" si="109"/>
        <v/>
      </c>
      <c r="CX14" s="37" t="str">
        <f t="shared" si="110"/>
        <v/>
      </c>
      <c r="CY14" s="37" t="str">
        <f t="shared" si="111"/>
        <v/>
      </c>
      <c r="CZ14" s="37" t="str">
        <f t="shared" si="112"/>
        <v/>
      </c>
      <c r="DA14" s="37" t="str">
        <f t="shared" si="113"/>
        <v/>
      </c>
      <c r="DB14" s="37" t="str">
        <f t="shared" si="114"/>
        <v/>
      </c>
      <c r="DC14" s="37" t="str">
        <f t="shared" si="115"/>
        <v/>
      </c>
      <c r="DD14" s="37" t="str">
        <f t="shared" si="116"/>
        <v/>
      </c>
      <c r="DE14" s="37" t="str">
        <f t="shared" si="117"/>
        <v/>
      </c>
      <c r="DF14" s="37" t="str">
        <f t="shared" si="118"/>
        <v/>
      </c>
      <c r="DG14" s="37" t="str">
        <f t="shared" si="119"/>
        <v/>
      </c>
      <c r="DH14" s="37" t="str">
        <f t="shared" si="120"/>
        <v/>
      </c>
      <c r="DI14" s="37" t="str">
        <f t="shared" si="121"/>
        <v/>
      </c>
      <c r="DJ14" s="37" t="str">
        <f t="shared" si="122"/>
        <v/>
      </c>
      <c r="DK14" s="37" t="str">
        <f t="shared" si="123"/>
        <v/>
      </c>
      <c r="DL14" s="37" t="str">
        <f t="shared" si="124"/>
        <v/>
      </c>
      <c r="DM14" s="37" t="str">
        <f t="shared" si="125"/>
        <v/>
      </c>
      <c r="DN14" s="37" t="str">
        <f t="shared" si="126"/>
        <v/>
      </c>
      <c r="DO14" s="37" t="str">
        <f t="shared" si="127"/>
        <v/>
      </c>
      <c r="DP14" s="37" t="str">
        <f t="shared" si="128"/>
        <v/>
      </c>
      <c r="DQ14" s="37" t="str">
        <f t="shared" si="129"/>
        <v/>
      </c>
      <c r="DR14" s="37" t="str">
        <f t="shared" si="130"/>
        <v/>
      </c>
      <c r="DS14" s="37" t="str">
        <f t="shared" si="131"/>
        <v/>
      </c>
      <c r="DT14" s="37" t="str">
        <f t="shared" si="132"/>
        <v/>
      </c>
      <c r="DU14" s="37" t="str">
        <f t="shared" si="133"/>
        <v/>
      </c>
      <c r="DV14" s="37" t="str">
        <f t="shared" si="134"/>
        <v/>
      </c>
      <c r="DW14" s="37" t="str">
        <f t="shared" si="135"/>
        <v/>
      </c>
      <c r="DX14" s="37" t="str">
        <f t="shared" si="136"/>
        <v/>
      </c>
      <c r="DY14" s="37" t="str">
        <f t="shared" si="137"/>
        <v/>
      </c>
      <c r="DZ14" s="37" t="str">
        <f t="shared" si="138"/>
        <v/>
      </c>
      <c r="EA14" s="37" t="str">
        <f t="shared" si="139"/>
        <v/>
      </c>
      <c r="EB14" s="37" t="str">
        <f t="shared" si="140"/>
        <v/>
      </c>
      <c r="EC14" s="37" t="str">
        <f t="shared" si="141"/>
        <v/>
      </c>
      <c r="ED14" s="37" t="str">
        <f t="shared" si="142"/>
        <v/>
      </c>
      <c r="EE14" s="37" t="str">
        <f t="shared" si="143"/>
        <v/>
      </c>
      <c r="EF14" s="37" t="str">
        <f t="shared" si="144"/>
        <v/>
      </c>
      <c r="EG14" s="37" t="str">
        <f t="shared" si="145"/>
        <v/>
      </c>
      <c r="EH14" s="37" t="str">
        <f t="shared" si="146"/>
        <v/>
      </c>
      <c r="EI14" s="37" t="str">
        <f t="shared" si="147"/>
        <v/>
      </c>
      <c r="EJ14" s="37" t="str">
        <f t="shared" si="148"/>
        <v/>
      </c>
      <c r="EK14" s="37" t="str">
        <f t="shared" si="149"/>
        <v/>
      </c>
      <c r="EL14" s="37" t="str">
        <f t="shared" si="150"/>
        <v/>
      </c>
      <c r="EM14" s="37" t="str">
        <f t="shared" si="151"/>
        <v/>
      </c>
      <c r="EN14" s="37" t="str">
        <f t="shared" si="152"/>
        <v/>
      </c>
      <c r="EO14" s="37" t="str">
        <f t="shared" si="153"/>
        <v/>
      </c>
      <c r="EP14" s="37" t="str">
        <f t="shared" si="154"/>
        <v/>
      </c>
      <c r="EQ14" s="239" t="str">
        <f t="shared" ca="1" si="155"/>
        <v/>
      </c>
      <c r="ER14" s="239" t="str">
        <f t="shared" ca="1" si="156"/>
        <v/>
      </c>
      <c r="ES14" s="37" t="str">
        <f t="shared" ca="1" si="157"/>
        <v/>
      </c>
      <c r="ET14" s="37" t="str">
        <f t="shared" ca="1" si="158"/>
        <v/>
      </c>
      <c r="EU14" s="37" t="str">
        <f t="shared" ca="1" si="159"/>
        <v/>
      </c>
      <c r="EV14" s="37" t="str">
        <f t="shared" ca="1" si="160"/>
        <v/>
      </c>
      <c r="EW14" s="37" t="str">
        <f t="shared" ca="1" si="161"/>
        <v/>
      </c>
      <c r="EX14" s="37" t="str">
        <f t="shared" ca="1" si="162"/>
        <v/>
      </c>
      <c r="EY14" s="37" t="str">
        <f t="shared" ca="1" si="163"/>
        <v/>
      </c>
      <c r="EZ14" s="37" t="str">
        <f t="shared" ca="1" si="164"/>
        <v/>
      </c>
      <c r="FA14" s="37" t="str">
        <f t="shared" ca="1" si="165"/>
        <v/>
      </c>
      <c r="FB14" s="37" t="str">
        <f t="shared" ca="1" si="166"/>
        <v/>
      </c>
      <c r="FC14" s="37" t="str">
        <f t="shared" ca="1" si="167"/>
        <v/>
      </c>
      <c r="FD14" s="239">
        <f t="shared" si="168"/>
        <v>1</v>
      </c>
      <c r="FE14" s="37" t="str">
        <f t="shared" si="169"/>
        <v/>
      </c>
      <c r="FF14" s="37" t="str">
        <f t="shared" si="170"/>
        <v/>
      </c>
      <c r="FG14" s="37" t="str">
        <f t="shared" si="171"/>
        <v/>
      </c>
      <c r="FH14" s="37" t="str">
        <f t="shared" si="172"/>
        <v/>
      </c>
      <c r="FI14" s="239" t="str">
        <f>IF(B14=0,"",COUNTIF(FD$6:FD14,FD14))</f>
        <v/>
      </c>
      <c r="FJ14" s="37" t="str">
        <f t="shared" si="173"/>
        <v/>
      </c>
      <c r="FK14" s="240" t="str">
        <f t="shared" si="174"/>
        <v/>
      </c>
      <c r="FL14" s="37" t="str">
        <f t="shared" si="175"/>
        <v/>
      </c>
      <c r="FM14" s="37" t="str">
        <f t="shared" si="176"/>
        <v/>
      </c>
      <c r="FN14" s="37" t="str">
        <f t="shared" si="177"/>
        <v/>
      </c>
      <c r="FO14" s="37" t="str">
        <f t="shared" si="178"/>
        <v/>
      </c>
    </row>
    <row r="15" spans="1:171" ht="19.2">
      <c r="A15" s="233">
        <v>10</v>
      </c>
      <c r="B15" s="233">
        <f>COUNTIF('中間シート (2)'!M:M,行政集計シート※記入不要です!A15)</f>
        <v>0</v>
      </c>
      <c r="C15" s="241" t="str">
        <f t="shared" si="179"/>
        <v/>
      </c>
      <c r="D15" s="241" t="str">
        <f t="shared" si="180"/>
        <v/>
      </c>
      <c r="E15" s="241" t="str">
        <f t="shared" si="181"/>
        <v/>
      </c>
      <c r="F15" s="242"/>
      <c r="G15" s="235" t="str">
        <f>IFERROR(VLOOKUP($A15,'中間シート (2)'!$M$6:$AR$65,G$1,FALSE),"")</f>
        <v/>
      </c>
      <c r="H15" s="235" t="str">
        <f>IFERROR(VLOOKUP($A15,'中間シート (2)'!$M$6:$AR$65,H$1,FALSE),"")</f>
        <v/>
      </c>
      <c r="I15" s="235" t="str">
        <f>IFERROR(VLOOKUP($A15,'中間シート (2)'!$M$6:$AR$65,I$1,FALSE),"")</f>
        <v/>
      </c>
      <c r="J15" s="235" t="str">
        <f>IFERROR(VLOOKUP($A15,'中間シート (2)'!$M$6:$AR$65,J$1,FALSE),"")</f>
        <v/>
      </c>
      <c r="K15" s="235" t="str">
        <f>IFERROR(VLOOKUP($A15,'中間シート (2)'!$M$6:$AR$65,K$1,FALSE),"")</f>
        <v/>
      </c>
      <c r="L15" s="235" t="str">
        <f>IFERROR(VLOOKUP($A15,'中間シート (2)'!$M$6:$AR$65,L$1,FALSE),"")</f>
        <v/>
      </c>
      <c r="M15" s="235" t="str">
        <f>IFERROR(VLOOKUP($A15,'中間シート (2)'!$M$6:$AR$65,M$1,FALSE),"")</f>
        <v/>
      </c>
      <c r="N15" s="235" t="str">
        <f>IFERROR(VLOOKUP($A15,'中間シート (2)'!$M$6:$AR$65,N$1,FALSE),"")</f>
        <v/>
      </c>
      <c r="O15" s="235" t="str">
        <f>IFERROR(VLOOKUP($A15,'中間シート (2)'!$M$6:$AR$65,O$1,FALSE),"")</f>
        <v/>
      </c>
      <c r="P15" s="235" t="str">
        <f>IFERROR(VLOOKUP($A15,'中間シート (2)'!$M$6:$AR$65,P$1,FALSE),"")</f>
        <v/>
      </c>
      <c r="Q15" s="235" t="str">
        <f>IFERROR(VLOOKUP($A15,'中間シート (2)'!$M$6:$AR$65,Q$1,FALSE),"")</f>
        <v/>
      </c>
      <c r="R15" s="235" t="str">
        <f>IFERROR(VLOOKUP($A15,'中間シート (2)'!$M$6:$AR$65,R$1,FALSE),"")</f>
        <v/>
      </c>
      <c r="S15" s="235" t="str">
        <f>IFERROR(VLOOKUP($A15,'中間シート (2)'!$M$6:$AR$65,S$1,FALSE),"")</f>
        <v/>
      </c>
      <c r="T15" s="235" t="str">
        <f>IFERROR(VLOOKUP($A15,'中間シート (2)'!$M$6:$AR$65,T$1,FALSE),"")</f>
        <v/>
      </c>
      <c r="U15" s="235" t="str">
        <f>IFERROR(VLOOKUP($A15,'中間シート (2)'!$M$6:$AR$65,U$1,FALSE),"")</f>
        <v/>
      </c>
      <c r="V15" s="235"/>
      <c r="W15" s="235" t="str">
        <f>IFERROR(VLOOKUP($A15,'中間シート (2)'!$M$6:$AR$65,W$1,FALSE),"")</f>
        <v/>
      </c>
      <c r="X15" s="235" t="str">
        <f>IFERROR(VLOOKUP($A15,'中間シート (2)'!$M$6:$AR$65,X$1,FALSE),"")</f>
        <v/>
      </c>
      <c r="Y15" s="235" t="str">
        <f>IFERROR(VLOOKUP($A15,'中間シート (2)'!$M$6:$AR$65,Y$1,FALSE),"")</f>
        <v/>
      </c>
      <c r="Z15" s="235" t="str">
        <f>IFERROR(VLOOKUP($A15,'中間シート (2)'!$M$6:$AR$65,Z$1,FALSE),"")</f>
        <v/>
      </c>
      <c r="AA15" s="235" t="str">
        <f>IFERROR(VLOOKUP($A15,'中間シート (2)'!$M$6:$AR$65,AA$1,FALSE),"")</f>
        <v/>
      </c>
      <c r="AB15" s="235" t="str">
        <f>IFERROR(VLOOKUP($A15,'中間シート (2)'!$M$6:$AR$65,AB$1,FALSE),"")</f>
        <v/>
      </c>
      <c r="AC15" s="235" t="str">
        <f>IFERROR(VLOOKUP($A15,'中間シート (2)'!$M$6:$AR$65,AC$1,FALSE),"")</f>
        <v/>
      </c>
      <c r="AD15" s="235" t="str">
        <f>IFERROR(VLOOKUP($A15,'中間シート (2)'!$M$6:$AR$65,AD$1,FALSE),"")</f>
        <v/>
      </c>
      <c r="AE15" s="235"/>
      <c r="AF15" s="235"/>
      <c r="AG15" s="235"/>
      <c r="AH15" s="250" t="str">
        <f>IFERROR(VLOOKUP($A15,'中間シート (2)'!$M$6:$BC$67,AH$1,FALSE),"")</f>
        <v/>
      </c>
      <c r="AI15" s="250" t="str">
        <f>IFERROR(VLOOKUP($A15,'中間シート (2)'!$M$6:$BC$67,AI$1,FALSE),"")</f>
        <v/>
      </c>
      <c r="AJ15" s="250" t="str">
        <f>IFERROR(VLOOKUP($A15,'中間シート (2)'!$M$6:$BC$67,AJ$1,FALSE),"")</f>
        <v/>
      </c>
      <c r="AK15" s="250" t="str">
        <f>IFERROR(VLOOKUP($A15,'中間シート (2)'!$M$6:$BC$67,AK$1,FALSE),"")</f>
        <v/>
      </c>
      <c r="AL15" s="250" t="str">
        <f>IFERROR(VLOOKUP($A15,'中間シート (2)'!$M$6:$BC$67,AL$1,FALSE),"")</f>
        <v/>
      </c>
      <c r="AM15" s="250" t="str">
        <f>IFERROR(VLOOKUP($A15,'中間シート (2)'!$M$6:$BC$67,AM$1,FALSE),"")</f>
        <v/>
      </c>
      <c r="AN15" s="250" t="str">
        <f>IFERROR(VLOOKUP($A15,'中間シート (2)'!$M$6:$BC$67,AN$1,FALSE),"")</f>
        <v/>
      </c>
      <c r="AO15" s="250" t="str">
        <f>IFERROR(VLOOKUP($A15,'中間シート (2)'!$M$6:$BC$67,AO$1,FALSE),"")</f>
        <v/>
      </c>
      <c r="AR15" s="236"/>
      <c r="AS15" s="236"/>
      <c r="AT15" s="236"/>
      <c r="AU15" s="37">
        <f t="shared" si="5"/>
        <v>41</v>
      </c>
      <c r="AV15" s="37">
        <f t="shared" si="6"/>
        <v>41</v>
      </c>
      <c r="AW15" s="37" t="str">
        <f t="shared" si="58"/>
        <v/>
      </c>
      <c r="AX15" s="37" t="str">
        <f t="shared" si="59"/>
        <v/>
      </c>
      <c r="AY15" s="37" t="str">
        <f t="shared" si="60"/>
        <v/>
      </c>
      <c r="AZ15" s="37" t="str">
        <f t="shared" si="61"/>
        <v/>
      </c>
      <c r="BA15" s="37" t="str">
        <f t="shared" si="62"/>
        <v/>
      </c>
      <c r="BB15" s="37" t="str">
        <f ca="1">IF(AB15="","",IF(COUNTIF(エラー23シート!$G$5:$G$79, OFFSET(I15,IF(H15="",0,-H15+1),0)*100+OFFSET(X15,IF(H15="",0,-H15+1),0)*10+AB15)&gt;0,23,""))</f>
        <v/>
      </c>
      <c r="BC15" s="37" t="str">
        <f t="shared" si="63"/>
        <v/>
      </c>
      <c r="BD15" s="37" t="str">
        <f t="shared" si="64"/>
        <v/>
      </c>
      <c r="BE15" s="37" t="str">
        <f t="shared" si="65"/>
        <v/>
      </c>
      <c r="BF15" s="37" t="str">
        <f t="shared" si="66"/>
        <v/>
      </c>
      <c r="BG15" s="37" t="str">
        <f t="shared" si="67"/>
        <v/>
      </c>
      <c r="BH15" s="37" t="str">
        <f t="shared" si="68"/>
        <v/>
      </c>
      <c r="BI15" s="37" t="str">
        <f t="shared" si="69"/>
        <v/>
      </c>
      <c r="BJ15" s="37" t="str">
        <f t="shared" si="70"/>
        <v/>
      </c>
      <c r="BK15" s="37" t="str">
        <f t="shared" si="71"/>
        <v/>
      </c>
      <c r="BL15" s="37" t="str">
        <f t="shared" si="72"/>
        <v/>
      </c>
      <c r="BM15" s="37" t="str">
        <f t="shared" si="73"/>
        <v/>
      </c>
      <c r="BN15" s="37" t="str">
        <f t="shared" si="74"/>
        <v/>
      </c>
      <c r="BO15" s="37" t="str">
        <f t="shared" si="75"/>
        <v/>
      </c>
      <c r="BP15" s="37" t="str">
        <f t="shared" si="76"/>
        <v/>
      </c>
      <c r="BQ15" s="37" t="str">
        <f t="shared" si="77"/>
        <v/>
      </c>
      <c r="BR15" s="37" t="str">
        <f t="shared" si="78"/>
        <v/>
      </c>
      <c r="BS15" s="237" t="str">
        <f t="shared" si="79"/>
        <v/>
      </c>
      <c r="BT15" s="37" t="str">
        <f t="shared" si="80"/>
        <v/>
      </c>
      <c r="BU15" s="37" t="str">
        <f t="shared" si="81"/>
        <v/>
      </c>
      <c r="BV15" s="37" t="str">
        <f t="shared" si="82"/>
        <v/>
      </c>
      <c r="BW15" s="37" t="str">
        <f t="shared" si="83"/>
        <v/>
      </c>
      <c r="BX15" s="37" t="str">
        <f t="shared" si="84"/>
        <v/>
      </c>
      <c r="BY15" s="37" t="str">
        <f t="shared" si="85"/>
        <v/>
      </c>
      <c r="BZ15" s="37" t="str">
        <f t="shared" si="86"/>
        <v/>
      </c>
      <c r="CA15" s="37" t="str">
        <f t="shared" si="87"/>
        <v/>
      </c>
      <c r="CB15" s="37" t="str">
        <f t="shared" si="88"/>
        <v/>
      </c>
      <c r="CC15" s="37" t="str">
        <f t="shared" si="89"/>
        <v/>
      </c>
      <c r="CD15" s="37" t="str">
        <f t="shared" si="90"/>
        <v/>
      </c>
      <c r="CE15" s="37" t="str">
        <f t="shared" si="91"/>
        <v/>
      </c>
      <c r="CF15" s="37" t="str">
        <f t="shared" si="92"/>
        <v/>
      </c>
      <c r="CG15" s="37" t="str">
        <f t="shared" si="93"/>
        <v/>
      </c>
      <c r="CH15" s="37" t="str">
        <f t="shared" si="94"/>
        <v/>
      </c>
      <c r="CI15" s="37" t="str">
        <f t="shared" si="95"/>
        <v/>
      </c>
      <c r="CJ15" s="37" t="str">
        <f t="shared" si="96"/>
        <v/>
      </c>
      <c r="CK15" s="37" t="str">
        <f t="shared" si="97"/>
        <v/>
      </c>
      <c r="CL15" s="238" t="str">
        <f t="shared" si="98"/>
        <v/>
      </c>
      <c r="CM15" s="37" t="str">
        <f t="shared" si="99"/>
        <v/>
      </c>
      <c r="CN15" s="37" t="str">
        <f t="shared" si="100"/>
        <v/>
      </c>
      <c r="CO15" s="37" t="str">
        <f t="shared" si="101"/>
        <v/>
      </c>
      <c r="CP15" s="37" t="str">
        <f t="shared" si="102"/>
        <v/>
      </c>
      <c r="CQ15" s="37" t="str">
        <f t="shared" si="103"/>
        <v/>
      </c>
      <c r="CR15" s="37" t="str">
        <f t="shared" si="104"/>
        <v/>
      </c>
      <c r="CS15" s="37" t="str">
        <f t="shared" si="105"/>
        <v/>
      </c>
      <c r="CT15" s="37" t="str">
        <f t="shared" si="106"/>
        <v/>
      </c>
      <c r="CU15" s="37" t="str">
        <f t="shared" si="107"/>
        <v/>
      </c>
      <c r="CV15" s="239">
        <f t="shared" si="108"/>
        <v>0</v>
      </c>
      <c r="CW15" s="37" t="str">
        <f t="shared" si="109"/>
        <v/>
      </c>
      <c r="CX15" s="37" t="str">
        <f t="shared" si="110"/>
        <v/>
      </c>
      <c r="CY15" s="37" t="str">
        <f t="shared" si="111"/>
        <v/>
      </c>
      <c r="CZ15" s="37" t="str">
        <f t="shared" si="112"/>
        <v/>
      </c>
      <c r="DA15" s="37" t="str">
        <f t="shared" si="113"/>
        <v/>
      </c>
      <c r="DB15" s="37" t="str">
        <f t="shared" si="114"/>
        <v/>
      </c>
      <c r="DC15" s="37" t="str">
        <f t="shared" si="115"/>
        <v/>
      </c>
      <c r="DD15" s="37" t="str">
        <f t="shared" si="116"/>
        <v/>
      </c>
      <c r="DE15" s="37" t="str">
        <f t="shared" si="117"/>
        <v/>
      </c>
      <c r="DF15" s="37" t="str">
        <f t="shared" si="118"/>
        <v/>
      </c>
      <c r="DG15" s="37" t="str">
        <f t="shared" si="119"/>
        <v/>
      </c>
      <c r="DH15" s="37" t="str">
        <f t="shared" si="120"/>
        <v/>
      </c>
      <c r="DI15" s="37" t="str">
        <f t="shared" si="121"/>
        <v/>
      </c>
      <c r="DJ15" s="37" t="str">
        <f t="shared" si="122"/>
        <v/>
      </c>
      <c r="DK15" s="37" t="str">
        <f t="shared" si="123"/>
        <v/>
      </c>
      <c r="DL15" s="37" t="str">
        <f t="shared" si="124"/>
        <v/>
      </c>
      <c r="DM15" s="37" t="str">
        <f t="shared" si="125"/>
        <v/>
      </c>
      <c r="DN15" s="37" t="str">
        <f t="shared" si="126"/>
        <v/>
      </c>
      <c r="DO15" s="37" t="str">
        <f t="shared" si="127"/>
        <v/>
      </c>
      <c r="DP15" s="37" t="str">
        <f t="shared" si="128"/>
        <v/>
      </c>
      <c r="DQ15" s="37" t="str">
        <f t="shared" si="129"/>
        <v/>
      </c>
      <c r="DR15" s="37" t="str">
        <f t="shared" si="130"/>
        <v/>
      </c>
      <c r="DS15" s="37" t="str">
        <f t="shared" si="131"/>
        <v/>
      </c>
      <c r="DT15" s="37" t="str">
        <f t="shared" si="132"/>
        <v/>
      </c>
      <c r="DU15" s="37" t="str">
        <f t="shared" si="133"/>
        <v/>
      </c>
      <c r="DV15" s="37" t="str">
        <f t="shared" si="134"/>
        <v/>
      </c>
      <c r="DW15" s="37" t="str">
        <f t="shared" si="135"/>
        <v/>
      </c>
      <c r="DX15" s="37" t="str">
        <f t="shared" si="136"/>
        <v/>
      </c>
      <c r="DY15" s="37" t="str">
        <f t="shared" si="137"/>
        <v/>
      </c>
      <c r="DZ15" s="37" t="str">
        <f t="shared" si="138"/>
        <v/>
      </c>
      <c r="EA15" s="37" t="str">
        <f t="shared" si="139"/>
        <v/>
      </c>
      <c r="EB15" s="37" t="str">
        <f t="shared" si="140"/>
        <v/>
      </c>
      <c r="EC15" s="37" t="str">
        <f t="shared" si="141"/>
        <v/>
      </c>
      <c r="ED15" s="37" t="str">
        <f t="shared" si="142"/>
        <v/>
      </c>
      <c r="EE15" s="37" t="str">
        <f t="shared" si="143"/>
        <v/>
      </c>
      <c r="EF15" s="37" t="str">
        <f t="shared" si="144"/>
        <v/>
      </c>
      <c r="EG15" s="37" t="str">
        <f t="shared" si="145"/>
        <v/>
      </c>
      <c r="EH15" s="37" t="str">
        <f t="shared" si="146"/>
        <v/>
      </c>
      <c r="EI15" s="37" t="str">
        <f t="shared" si="147"/>
        <v/>
      </c>
      <c r="EJ15" s="37" t="str">
        <f t="shared" si="148"/>
        <v/>
      </c>
      <c r="EK15" s="37" t="str">
        <f t="shared" si="149"/>
        <v/>
      </c>
      <c r="EL15" s="37" t="str">
        <f t="shared" si="150"/>
        <v/>
      </c>
      <c r="EM15" s="37" t="str">
        <f t="shared" si="151"/>
        <v/>
      </c>
      <c r="EN15" s="37" t="str">
        <f t="shared" si="152"/>
        <v/>
      </c>
      <c r="EO15" s="37" t="str">
        <f t="shared" si="153"/>
        <v/>
      </c>
      <c r="EP15" s="37" t="str">
        <f t="shared" si="154"/>
        <v/>
      </c>
      <c r="EQ15" s="239" t="str">
        <f t="shared" ca="1" si="155"/>
        <v/>
      </c>
      <c r="ER15" s="239" t="str">
        <f t="shared" ca="1" si="156"/>
        <v/>
      </c>
      <c r="ES15" s="37" t="str">
        <f t="shared" ca="1" si="157"/>
        <v/>
      </c>
      <c r="ET15" s="37" t="str">
        <f t="shared" ca="1" si="158"/>
        <v/>
      </c>
      <c r="EU15" s="37" t="str">
        <f t="shared" ca="1" si="159"/>
        <v/>
      </c>
      <c r="EV15" s="37" t="str">
        <f t="shared" ca="1" si="160"/>
        <v/>
      </c>
      <c r="EW15" s="37" t="str">
        <f t="shared" ca="1" si="161"/>
        <v/>
      </c>
      <c r="EX15" s="37" t="str">
        <f t="shared" ca="1" si="162"/>
        <v/>
      </c>
      <c r="EY15" s="37" t="str">
        <f t="shared" ca="1" si="163"/>
        <v/>
      </c>
      <c r="EZ15" s="37" t="str">
        <f t="shared" ca="1" si="164"/>
        <v/>
      </c>
      <c r="FA15" s="37" t="str">
        <f t="shared" ca="1" si="165"/>
        <v/>
      </c>
      <c r="FB15" s="37" t="str">
        <f t="shared" ca="1" si="166"/>
        <v/>
      </c>
      <c r="FC15" s="37" t="str">
        <f t="shared" ca="1" si="167"/>
        <v/>
      </c>
      <c r="FD15" s="239">
        <f t="shared" si="168"/>
        <v>1</v>
      </c>
      <c r="FE15" s="37" t="str">
        <f t="shared" si="169"/>
        <v/>
      </c>
      <c r="FF15" s="37" t="str">
        <f t="shared" si="170"/>
        <v/>
      </c>
      <c r="FG15" s="37" t="str">
        <f t="shared" si="171"/>
        <v/>
      </c>
      <c r="FH15" s="37" t="str">
        <f t="shared" si="172"/>
        <v/>
      </c>
      <c r="FI15" s="239" t="str">
        <f>IF(B15=0,"",COUNTIF(FD$6:FD15,FD15))</f>
        <v/>
      </c>
      <c r="FJ15" s="37" t="str">
        <f t="shared" si="173"/>
        <v/>
      </c>
      <c r="FK15" s="240" t="str">
        <f t="shared" si="174"/>
        <v/>
      </c>
      <c r="FL15" s="37" t="str">
        <f t="shared" si="175"/>
        <v/>
      </c>
      <c r="FM15" s="37" t="str">
        <f t="shared" si="176"/>
        <v/>
      </c>
      <c r="FN15" s="37" t="str">
        <f t="shared" si="177"/>
        <v/>
      </c>
      <c r="FO15" s="37" t="str">
        <f t="shared" si="178"/>
        <v/>
      </c>
    </row>
    <row r="16" spans="1:171" ht="19.2">
      <c r="A16" s="233">
        <v>11</v>
      </c>
      <c r="B16" s="233">
        <f>COUNTIF('中間シート (2)'!M:M,行政集計シート※記入不要です!A16)</f>
        <v>0</v>
      </c>
      <c r="C16" s="241" t="str">
        <f t="shared" si="179"/>
        <v/>
      </c>
      <c r="D16" s="241" t="str">
        <f t="shared" si="180"/>
        <v/>
      </c>
      <c r="E16" s="241" t="str">
        <f t="shared" si="181"/>
        <v/>
      </c>
      <c r="F16" s="242"/>
      <c r="G16" s="235" t="str">
        <f>IFERROR(VLOOKUP($A16,'中間シート (2)'!$M$6:$AR$65,G$1,FALSE),"")</f>
        <v/>
      </c>
      <c r="H16" s="235" t="str">
        <f>IFERROR(VLOOKUP($A16,'中間シート (2)'!$M$6:$AR$65,H$1,FALSE),"")</f>
        <v/>
      </c>
      <c r="I16" s="235" t="str">
        <f>IFERROR(VLOOKUP($A16,'中間シート (2)'!$M$6:$AR$65,I$1,FALSE),"")</f>
        <v/>
      </c>
      <c r="J16" s="235" t="str">
        <f>IFERROR(VLOOKUP($A16,'中間シート (2)'!$M$6:$AR$65,J$1,FALSE),"")</f>
        <v/>
      </c>
      <c r="K16" s="235" t="str">
        <f>IFERROR(VLOOKUP($A16,'中間シート (2)'!$M$6:$AR$65,K$1,FALSE),"")</f>
        <v/>
      </c>
      <c r="L16" s="235" t="str">
        <f>IFERROR(VLOOKUP($A16,'中間シート (2)'!$M$6:$AR$65,L$1,FALSE),"")</f>
        <v/>
      </c>
      <c r="M16" s="235" t="str">
        <f>IFERROR(VLOOKUP($A16,'中間シート (2)'!$M$6:$AR$65,M$1,FALSE),"")</f>
        <v/>
      </c>
      <c r="N16" s="235" t="str">
        <f>IFERROR(VLOOKUP($A16,'中間シート (2)'!$M$6:$AR$65,N$1,FALSE),"")</f>
        <v/>
      </c>
      <c r="O16" s="235" t="str">
        <f>IFERROR(VLOOKUP($A16,'中間シート (2)'!$M$6:$AR$65,O$1,FALSE),"")</f>
        <v/>
      </c>
      <c r="P16" s="235" t="str">
        <f>IFERROR(VLOOKUP($A16,'中間シート (2)'!$M$6:$AR$65,P$1,FALSE),"")</f>
        <v/>
      </c>
      <c r="Q16" s="235" t="str">
        <f>IFERROR(VLOOKUP($A16,'中間シート (2)'!$M$6:$AR$65,Q$1,FALSE),"")</f>
        <v/>
      </c>
      <c r="R16" s="235" t="str">
        <f>IFERROR(VLOOKUP($A16,'中間シート (2)'!$M$6:$AR$65,R$1,FALSE),"")</f>
        <v/>
      </c>
      <c r="S16" s="235" t="str">
        <f>IFERROR(VLOOKUP($A16,'中間シート (2)'!$M$6:$AR$65,S$1,FALSE),"")</f>
        <v/>
      </c>
      <c r="T16" s="235" t="str">
        <f>IFERROR(VLOOKUP($A16,'中間シート (2)'!$M$6:$AR$65,T$1,FALSE),"")</f>
        <v/>
      </c>
      <c r="U16" s="235" t="str">
        <f>IFERROR(VLOOKUP($A16,'中間シート (2)'!$M$6:$AR$65,U$1,FALSE),"")</f>
        <v/>
      </c>
      <c r="V16" s="235"/>
      <c r="W16" s="235" t="str">
        <f>IFERROR(VLOOKUP($A16,'中間シート (2)'!$M$6:$AR$65,W$1,FALSE),"")</f>
        <v/>
      </c>
      <c r="X16" s="235" t="str">
        <f>IFERROR(VLOOKUP($A16,'中間シート (2)'!$M$6:$AR$65,X$1,FALSE),"")</f>
        <v/>
      </c>
      <c r="Y16" s="235" t="str">
        <f>IFERROR(VLOOKUP($A16,'中間シート (2)'!$M$6:$AR$65,Y$1,FALSE),"")</f>
        <v/>
      </c>
      <c r="Z16" s="235" t="str">
        <f>IFERROR(VLOOKUP($A16,'中間シート (2)'!$M$6:$AR$65,Z$1,FALSE),"")</f>
        <v/>
      </c>
      <c r="AA16" s="235" t="str">
        <f>IFERROR(VLOOKUP($A16,'中間シート (2)'!$M$6:$AR$65,AA$1,FALSE),"")</f>
        <v/>
      </c>
      <c r="AB16" s="235" t="str">
        <f>IFERROR(VLOOKUP($A16,'中間シート (2)'!$M$6:$AR$65,AB$1,FALSE),"")</f>
        <v/>
      </c>
      <c r="AC16" s="235" t="str">
        <f>IFERROR(VLOOKUP($A16,'中間シート (2)'!$M$6:$AR$65,AC$1,FALSE),"")</f>
        <v/>
      </c>
      <c r="AD16" s="235" t="str">
        <f>IFERROR(VLOOKUP($A16,'中間シート (2)'!$M$6:$AR$65,AD$1,FALSE),"")</f>
        <v/>
      </c>
      <c r="AE16" s="235"/>
      <c r="AF16" s="235"/>
      <c r="AG16" s="235"/>
      <c r="AH16" s="250" t="str">
        <f>IFERROR(VLOOKUP($A16,'中間シート (2)'!$M$6:$BC$67,AH$1,FALSE),"")</f>
        <v/>
      </c>
      <c r="AI16" s="250" t="str">
        <f>IFERROR(VLOOKUP($A16,'中間シート (2)'!$M$6:$BC$67,AI$1,FALSE),"")</f>
        <v/>
      </c>
      <c r="AJ16" s="250" t="str">
        <f>IFERROR(VLOOKUP($A16,'中間シート (2)'!$M$6:$BC$67,AJ$1,FALSE),"")</f>
        <v/>
      </c>
      <c r="AK16" s="250" t="str">
        <f>IFERROR(VLOOKUP($A16,'中間シート (2)'!$M$6:$BC$67,AK$1,FALSE),"")</f>
        <v/>
      </c>
      <c r="AL16" s="250" t="str">
        <f>IFERROR(VLOOKUP($A16,'中間シート (2)'!$M$6:$BC$67,AL$1,FALSE),"")</f>
        <v/>
      </c>
      <c r="AM16" s="250" t="str">
        <f>IFERROR(VLOOKUP($A16,'中間シート (2)'!$M$6:$BC$67,AM$1,FALSE),"")</f>
        <v/>
      </c>
      <c r="AN16" s="250" t="str">
        <f>IFERROR(VLOOKUP($A16,'中間シート (2)'!$M$6:$BC$67,AN$1,FALSE),"")</f>
        <v/>
      </c>
      <c r="AO16" s="250" t="str">
        <f>IFERROR(VLOOKUP($A16,'中間シート (2)'!$M$6:$BC$67,AO$1,FALSE),"")</f>
        <v/>
      </c>
      <c r="AR16" s="236"/>
      <c r="AS16" s="236"/>
      <c r="AT16" s="236"/>
      <c r="AU16" s="37">
        <f t="shared" si="5"/>
        <v>41</v>
      </c>
      <c r="AV16" s="37">
        <f t="shared" si="6"/>
        <v>41</v>
      </c>
      <c r="AW16" s="37" t="str">
        <f t="shared" si="58"/>
        <v/>
      </c>
      <c r="AX16" s="37" t="str">
        <f t="shared" si="59"/>
        <v/>
      </c>
      <c r="AY16" s="37" t="str">
        <f t="shared" si="60"/>
        <v/>
      </c>
      <c r="AZ16" s="37" t="str">
        <f t="shared" si="61"/>
        <v/>
      </c>
      <c r="BA16" s="37" t="str">
        <f t="shared" si="62"/>
        <v/>
      </c>
      <c r="BB16" s="37" t="str">
        <f ca="1">IF(AB16="","",IF(COUNTIF(エラー23シート!$G$5:$G$79, OFFSET(I16,IF(H16="",0,-H16+1),0)*100+OFFSET(X16,IF(H16="",0,-H16+1),0)*10+AB16)&gt;0,23,""))</f>
        <v/>
      </c>
      <c r="BC16" s="37" t="str">
        <f t="shared" si="63"/>
        <v/>
      </c>
      <c r="BD16" s="37" t="str">
        <f t="shared" si="64"/>
        <v/>
      </c>
      <c r="BE16" s="37" t="str">
        <f t="shared" si="65"/>
        <v/>
      </c>
      <c r="BF16" s="37" t="str">
        <f t="shared" si="66"/>
        <v/>
      </c>
      <c r="BG16" s="37" t="str">
        <f t="shared" si="67"/>
        <v/>
      </c>
      <c r="BH16" s="37" t="str">
        <f t="shared" si="68"/>
        <v/>
      </c>
      <c r="BI16" s="37" t="str">
        <f t="shared" si="69"/>
        <v/>
      </c>
      <c r="BJ16" s="37" t="str">
        <f t="shared" si="70"/>
        <v/>
      </c>
      <c r="BK16" s="37" t="str">
        <f t="shared" si="71"/>
        <v/>
      </c>
      <c r="BL16" s="37" t="str">
        <f t="shared" si="72"/>
        <v/>
      </c>
      <c r="BM16" s="37" t="str">
        <f t="shared" si="73"/>
        <v/>
      </c>
      <c r="BN16" s="37" t="str">
        <f t="shared" si="74"/>
        <v/>
      </c>
      <c r="BO16" s="37" t="str">
        <f t="shared" si="75"/>
        <v/>
      </c>
      <c r="BP16" s="37" t="str">
        <f t="shared" si="76"/>
        <v/>
      </c>
      <c r="BQ16" s="37" t="str">
        <f t="shared" si="77"/>
        <v/>
      </c>
      <c r="BR16" s="37" t="str">
        <f t="shared" si="78"/>
        <v/>
      </c>
      <c r="BS16" s="237" t="str">
        <f t="shared" si="79"/>
        <v/>
      </c>
      <c r="BT16" s="37" t="str">
        <f t="shared" si="80"/>
        <v/>
      </c>
      <c r="BU16" s="37" t="str">
        <f t="shared" si="81"/>
        <v/>
      </c>
      <c r="BV16" s="37" t="str">
        <f t="shared" si="82"/>
        <v/>
      </c>
      <c r="BW16" s="37" t="str">
        <f t="shared" si="83"/>
        <v/>
      </c>
      <c r="BX16" s="37" t="str">
        <f t="shared" si="84"/>
        <v/>
      </c>
      <c r="BY16" s="37" t="str">
        <f t="shared" si="85"/>
        <v/>
      </c>
      <c r="BZ16" s="37" t="str">
        <f t="shared" si="86"/>
        <v/>
      </c>
      <c r="CA16" s="37" t="str">
        <f t="shared" si="87"/>
        <v/>
      </c>
      <c r="CB16" s="37" t="str">
        <f t="shared" si="88"/>
        <v/>
      </c>
      <c r="CC16" s="37" t="str">
        <f t="shared" si="89"/>
        <v/>
      </c>
      <c r="CD16" s="37" t="str">
        <f t="shared" si="90"/>
        <v/>
      </c>
      <c r="CE16" s="37" t="str">
        <f t="shared" si="91"/>
        <v/>
      </c>
      <c r="CF16" s="37" t="str">
        <f t="shared" si="92"/>
        <v/>
      </c>
      <c r="CG16" s="37" t="str">
        <f t="shared" si="93"/>
        <v/>
      </c>
      <c r="CH16" s="37" t="str">
        <f t="shared" si="94"/>
        <v/>
      </c>
      <c r="CI16" s="37" t="str">
        <f t="shared" si="95"/>
        <v/>
      </c>
      <c r="CJ16" s="37" t="str">
        <f t="shared" si="96"/>
        <v/>
      </c>
      <c r="CK16" s="37" t="str">
        <f t="shared" si="97"/>
        <v/>
      </c>
      <c r="CL16" s="238" t="str">
        <f t="shared" si="98"/>
        <v/>
      </c>
      <c r="CM16" s="37" t="str">
        <f t="shared" si="99"/>
        <v/>
      </c>
      <c r="CN16" s="37" t="str">
        <f t="shared" si="100"/>
        <v/>
      </c>
      <c r="CO16" s="37" t="str">
        <f t="shared" si="101"/>
        <v/>
      </c>
      <c r="CP16" s="37" t="str">
        <f t="shared" si="102"/>
        <v/>
      </c>
      <c r="CQ16" s="37" t="str">
        <f t="shared" si="103"/>
        <v/>
      </c>
      <c r="CR16" s="37" t="str">
        <f t="shared" si="104"/>
        <v/>
      </c>
      <c r="CS16" s="37" t="str">
        <f t="shared" si="105"/>
        <v/>
      </c>
      <c r="CT16" s="37" t="str">
        <f t="shared" si="106"/>
        <v/>
      </c>
      <c r="CU16" s="37" t="str">
        <f t="shared" si="107"/>
        <v/>
      </c>
      <c r="CV16" s="239">
        <f t="shared" si="108"/>
        <v>0</v>
      </c>
      <c r="CW16" s="37" t="str">
        <f t="shared" si="109"/>
        <v/>
      </c>
      <c r="CX16" s="37" t="str">
        <f t="shared" si="110"/>
        <v/>
      </c>
      <c r="CY16" s="37" t="str">
        <f t="shared" si="111"/>
        <v/>
      </c>
      <c r="CZ16" s="37" t="str">
        <f t="shared" si="112"/>
        <v/>
      </c>
      <c r="DA16" s="37" t="str">
        <f t="shared" si="113"/>
        <v/>
      </c>
      <c r="DB16" s="37" t="str">
        <f t="shared" si="114"/>
        <v/>
      </c>
      <c r="DC16" s="37" t="str">
        <f t="shared" si="115"/>
        <v/>
      </c>
      <c r="DD16" s="37" t="str">
        <f t="shared" si="116"/>
        <v/>
      </c>
      <c r="DE16" s="37" t="str">
        <f t="shared" si="117"/>
        <v/>
      </c>
      <c r="DF16" s="37" t="str">
        <f t="shared" si="118"/>
        <v/>
      </c>
      <c r="DG16" s="37" t="str">
        <f t="shared" si="119"/>
        <v/>
      </c>
      <c r="DH16" s="37" t="str">
        <f t="shared" si="120"/>
        <v/>
      </c>
      <c r="DI16" s="37" t="str">
        <f t="shared" si="121"/>
        <v/>
      </c>
      <c r="DJ16" s="37" t="str">
        <f t="shared" si="122"/>
        <v/>
      </c>
      <c r="DK16" s="37" t="str">
        <f t="shared" si="123"/>
        <v/>
      </c>
      <c r="DL16" s="37" t="str">
        <f t="shared" si="124"/>
        <v/>
      </c>
      <c r="DM16" s="37" t="str">
        <f t="shared" si="125"/>
        <v/>
      </c>
      <c r="DN16" s="37" t="str">
        <f t="shared" si="126"/>
        <v/>
      </c>
      <c r="DO16" s="37" t="str">
        <f t="shared" si="127"/>
        <v/>
      </c>
      <c r="DP16" s="37" t="str">
        <f t="shared" si="128"/>
        <v/>
      </c>
      <c r="DQ16" s="37" t="str">
        <f t="shared" si="129"/>
        <v/>
      </c>
      <c r="DR16" s="37" t="str">
        <f t="shared" si="130"/>
        <v/>
      </c>
      <c r="DS16" s="37" t="str">
        <f t="shared" si="131"/>
        <v/>
      </c>
      <c r="DT16" s="37" t="str">
        <f t="shared" si="132"/>
        <v/>
      </c>
      <c r="DU16" s="37" t="str">
        <f t="shared" si="133"/>
        <v/>
      </c>
      <c r="DV16" s="37" t="str">
        <f t="shared" si="134"/>
        <v/>
      </c>
      <c r="DW16" s="37" t="str">
        <f t="shared" si="135"/>
        <v/>
      </c>
      <c r="DX16" s="37" t="str">
        <f t="shared" si="136"/>
        <v/>
      </c>
      <c r="DY16" s="37" t="str">
        <f t="shared" si="137"/>
        <v/>
      </c>
      <c r="DZ16" s="37" t="str">
        <f t="shared" si="138"/>
        <v/>
      </c>
      <c r="EA16" s="37" t="str">
        <f t="shared" si="139"/>
        <v/>
      </c>
      <c r="EB16" s="37" t="str">
        <f t="shared" si="140"/>
        <v/>
      </c>
      <c r="EC16" s="37" t="str">
        <f t="shared" si="141"/>
        <v/>
      </c>
      <c r="ED16" s="37" t="str">
        <f t="shared" si="142"/>
        <v/>
      </c>
      <c r="EE16" s="37" t="str">
        <f t="shared" si="143"/>
        <v/>
      </c>
      <c r="EF16" s="37" t="str">
        <f t="shared" si="144"/>
        <v/>
      </c>
      <c r="EG16" s="37" t="str">
        <f t="shared" si="145"/>
        <v/>
      </c>
      <c r="EH16" s="37" t="str">
        <f t="shared" si="146"/>
        <v/>
      </c>
      <c r="EI16" s="37" t="str">
        <f t="shared" si="147"/>
        <v/>
      </c>
      <c r="EJ16" s="37" t="str">
        <f t="shared" si="148"/>
        <v/>
      </c>
      <c r="EK16" s="37" t="str">
        <f t="shared" si="149"/>
        <v/>
      </c>
      <c r="EL16" s="37" t="str">
        <f t="shared" si="150"/>
        <v/>
      </c>
      <c r="EM16" s="37" t="str">
        <f t="shared" si="151"/>
        <v/>
      </c>
      <c r="EN16" s="37" t="str">
        <f t="shared" si="152"/>
        <v/>
      </c>
      <c r="EO16" s="37" t="str">
        <f t="shared" si="153"/>
        <v/>
      </c>
      <c r="EP16" s="37" t="str">
        <f t="shared" si="154"/>
        <v/>
      </c>
      <c r="EQ16" s="239" t="str">
        <f t="shared" ca="1" si="155"/>
        <v/>
      </c>
      <c r="ER16" s="239" t="str">
        <f t="shared" ca="1" si="156"/>
        <v/>
      </c>
      <c r="ES16" s="37" t="str">
        <f t="shared" ca="1" si="157"/>
        <v/>
      </c>
      <c r="ET16" s="37" t="str">
        <f t="shared" ca="1" si="158"/>
        <v/>
      </c>
      <c r="EU16" s="37" t="str">
        <f t="shared" ca="1" si="159"/>
        <v/>
      </c>
      <c r="EV16" s="37" t="str">
        <f t="shared" ca="1" si="160"/>
        <v/>
      </c>
      <c r="EW16" s="37" t="str">
        <f t="shared" ca="1" si="161"/>
        <v/>
      </c>
      <c r="EX16" s="37" t="str">
        <f t="shared" ca="1" si="162"/>
        <v/>
      </c>
      <c r="EY16" s="37" t="str">
        <f t="shared" ca="1" si="163"/>
        <v/>
      </c>
      <c r="EZ16" s="37" t="str">
        <f t="shared" ca="1" si="164"/>
        <v/>
      </c>
      <c r="FA16" s="37" t="str">
        <f t="shared" ca="1" si="165"/>
        <v/>
      </c>
      <c r="FB16" s="37" t="str">
        <f t="shared" ca="1" si="166"/>
        <v/>
      </c>
      <c r="FC16" s="37" t="str">
        <f t="shared" ca="1" si="167"/>
        <v/>
      </c>
      <c r="FD16" s="239">
        <f t="shared" si="168"/>
        <v>1</v>
      </c>
      <c r="FE16" s="37" t="str">
        <f t="shared" si="169"/>
        <v/>
      </c>
      <c r="FF16" s="37" t="str">
        <f t="shared" si="170"/>
        <v/>
      </c>
      <c r="FG16" s="37" t="str">
        <f t="shared" si="171"/>
        <v/>
      </c>
      <c r="FH16" s="37" t="str">
        <f t="shared" si="172"/>
        <v/>
      </c>
      <c r="FI16" s="239" t="str">
        <f>IF(B16=0,"",COUNTIF(FD$6:FD16,FD16))</f>
        <v/>
      </c>
      <c r="FJ16" s="37" t="str">
        <f t="shared" si="173"/>
        <v/>
      </c>
      <c r="FK16" s="240" t="str">
        <f t="shared" si="174"/>
        <v/>
      </c>
      <c r="FL16" s="37" t="str">
        <f t="shared" si="175"/>
        <v/>
      </c>
      <c r="FM16" s="37" t="str">
        <f t="shared" si="176"/>
        <v/>
      </c>
      <c r="FN16" s="37" t="str">
        <f t="shared" si="177"/>
        <v/>
      </c>
      <c r="FO16" s="37" t="str">
        <f t="shared" si="178"/>
        <v/>
      </c>
    </row>
    <row r="17" spans="1:171" ht="19.2">
      <c r="A17" s="233">
        <v>12</v>
      </c>
      <c r="B17" s="233">
        <f>COUNTIF('中間シート (2)'!M:M,行政集計シート※記入不要です!A17)</f>
        <v>0</v>
      </c>
      <c r="C17" s="241" t="str">
        <f t="shared" si="179"/>
        <v/>
      </c>
      <c r="D17" s="241" t="str">
        <f t="shared" si="180"/>
        <v/>
      </c>
      <c r="E17" s="241" t="str">
        <f t="shared" si="181"/>
        <v/>
      </c>
      <c r="F17" s="242"/>
      <c r="G17" s="235" t="str">
        <f>IFERROR(VLOOKUP($A17,'中間シート (2)'!$M$6:$AR$65,G$1,FALSE),"")</f>
        <v/>
      </c>
      <c r="H17" s="235" t="str">
        <f>IFERROR(VLOOKUP($A17,'中間シート (2)'!$M$6:$AR$65,H$1,FALSE),"")</f>
        <v/>
      </c>
      <c r="I17" s="235" t="str">
        <f>IFERROR(VLOOKUP($A17,'中間シート (2)'!$M$6:$AR$65,I$1,FALSE),"")</f>
        <v/>
      </c>
      <c r="J17" s="235" t="str">
        <f>IFERROR(VLOOKUP($A17,'中間シート (2)'!$M$6:$AR$65,J$1,FALSE),"")</f>
        <v/>
      </c>
      <c r="K17" s="235" t="str">
        <f>IFERROR(VLOOKUP($A17,'中間シート (2)'!$M$6:$AR$65,K$1,FALSE),"")</f>
        <v/>
      </c>
      <c r="L17" s="235" t="str">
        <f>IFERROR(VLOOKUP($A17,'中間シート (2)'!$M$6:$AR$65,L$1,FALSE),"")</f>
        <v/>
      </c>
      <c r="M17" s="235" t="str">
        <f>IFERROR(VLOOKUP($A17,'中間シート (2)'!$M$6:$AR$65,M$1,FALSE),"")</f>
        <v/>
      </c>
      <c r="N17" s="235" t="str">
        <f>IFERROR(VLOOKUP($A17,'中間シート (2)'!$M$6:$AR$65,N$1,FALSE),"")</f>
        <v/>
      </c>
      <c r="O17" s="235" t="str">
        <f>IFERROR(VLOOKUP($A17,'中間シート (2)'!$M$6:$AR$65,O$1,FALSE),"")</f>
        <v/>
      </c>
      <c r="P17" s="235" t="str">
        <f>IFERROR(VLOOKUP($A17,'中間シート (2)'!$M$6:$AR$65,P$1,FALSE),"")</f>
        <v/>
      </c>
      <c r="Q17" s="235" t="str">
        <f>IFERROR(VLOOKUP($A17,'中間シート (2)'!$M$6:$AR$65,Q$1,FALSE),"")</f>
        <v/>
      </c>
      <c r="R17" s="235" t="str">
        <f>IFERROR(VLOOKUP($A17,'中間シート (2)'!$M$6:$AR$65,R$1,FALSE),"")</f>
        <v/>
      </c>
      <c r="S17" s="235" t="str">
        <f>IFERROR(VLOOKUP($A17,'中間シート (2)'!$M$6:$AR$65,S$1,FALSE),"")</f>
        <v/>
      </c>
      <c r="T17" s="235" t="str">
        <f>IFERROR(VLOOKUP($A17,'中間シート (2)'!$M$6:$AR$65,T$1,FALSE),"")</f>
        <v/>
      </c>
      <c r="U17" s="235" t="str">
        <f>IFERROR(VLOOKUP($A17,'中間シート (2)'!$M$6:$AR$65,U$1,FALSE),"")</f>
        <v/>
      </c>
      <c r="V17" s="235"/>
      <c r="W17" s="235" t="str">
        <f>IFERROR(VLOOKUP($A17,'中間シート (2)'!$M$6:$AR$65,W$1,FALSE),"")</f>
        <v/>
      </c>
      <c r="X17" s="235" t="str">
        <f>IFERROR(VLOOKUP($A17,'中間シート (2)'!$M$6:$AR$65,X$1,FALSE),"")</f>
        <v/>
      </c>
      <c r="Y17" s="235" t="str">
        <f>IFERROR(VLOOKUP($A17,'中間シート (2)'!$M$6:$AR$65,Y$1,FALSE),"")</f>
        <v/>
      </c>
      <c r="Z17" s="235" t="str">
        <f>IFERROR(VLOOKUP($A17,'中間シート (2)'!$M$6:$AR$65,Z$1,FALSE),"")</f>
        <v/>
      </c>
      <c r="AA17" s="235" t="str">
        <f>IFERROR(VLOOKUP($A17,'中間シート (2)'!$M$6:$AR$65,AA$1,FALSE),"")</f>
        <v/>
      </c>
      <c r="AB17" s="235" t="str">
        <f>IFERROR(VLOOKUP($A17,'中間シート (2)'!$M$6:$AR$65,AB$1,FALSE),"")</f>
        <v/>
      </c>
      <c r="AC17" s="235" t="str">
        <f>IFERROR(VLOOKUP($A17,'中間シート (2)'!$M$6:$AR$65,AC$1,FALSE),"")</f>
        <v/>
      </c>
      <c r="AD17" s="235" t="str">
        <f>IFERROR(VLOOKUP($A17,'中間シート (2)'!$M$6:$AR$65,AD$1,FALSE),"")</f>
        <v/>
      </c>
      <c r="AE17" s="235"/>
      <c r="AF17" s="235"/>
      <c r="AG17" s="235"/>
      <c r="AH17" s="250" t="str">
        <f>IFERROR(VLOOKUP($A17,'中間シート (2)'!$M$6:$BC$67,AH$1,FALSE),"")</f>
        <v/>
      </c>
      <c r="AI17" s="250" t="str">
        <f>IFERROR(VLOOKUP($A17,'中間シート (2)'!$M$6:$BC$67,AI$1,FALSE),"")</f>
        <v/>
      </c>
      <c r="AJ17" s="250" t="str">
        <f>IFERROR(VLOOKUP($A17,'中間シート (2)'!$M$6:$BC$67,AJ$1,FALSE),"")</f>
        <v/>
      </c>
      <c r="AK17" s="250" t="str">
        <f>IFERROR(VLOOKUP($A17,'中間シート (2)'!$M$6:$BC$67,AK$1,FALSE),"")</f>
        <v/>
      </c>
      <c r="AL17" s="250" t="str">
        <f>IFERROR(VLOOKUP($A17,'中間シート (2)'!$M$6:$BC$67,AL$1,FALSE),"")</f>
        <v/>
      </c>
      <c r="AM17" s="250" t="str">
        <f>IFERROR(VLOOKUP($A17,'中間シート (2)'!$M$6:$BC$67,AM$1,FALSE),"")</f>
        <v/>
      </c>
      <c r="AN17" s="250" t="str">
        <f>IFERROR(VLOOKUP($A17,'中間シート (2)'!$M$6:$BC$67,AN$1,FALSE),"")</f>
        <v/>
      </c>
      <c r="AO17" s="250" t="str">
        <f>IFERROR(VLOOKUP($A17,'中間シート (2)'!$M$6:$BC$67,AO$1,FALSE),"")</f>
        <v/>
      </c>
      <c r="AR17" s="236"/>
      <c r="AS17" s="236"/>
      <c r="AT17" s="236"/>
      <c r="AU17" s="37">
        <f t="shared" si="5"/>
        <v>41</v>
      </c>
      <c r="AV17" s="37">
        <f t="shared" si="6"/>
        <v>41</v>
      </c>
      <c r="AW17" s="37" t="str">
        <f t="shared" si="58"/>
        <v/>
      </c>
      <c r="AX17" s="37" t="str">
        <f t="shared" si="59"/>
        <v/>
      </c>
      <c r="AY17" s="37" t="str">
        <f t="shared" si="60"/>
        <v/>
      </c>
      <c r="AZ17" s="37" t="str">
        <f t="shared" si="61"/>
        <v/>
      </c>
      <c r="BA17" s="37" t="str">
        <f t="shared" si="62"/>
        <v/>
      </c>
      <c r="BB17" s="37" t="str">
        <f ca="1">IF(AB17="","",IF(COUNTIF(エラー23シート!$G$5:$G$79, OFFSET(I17,IF(H17="",0,-H17+1),0)*100+OFFSET(X17,IF(H17="",0,-H17+1),0)*10+AB17)&gt;0,23,""))</f>
        <v/>
      </c>
      <c r="BC17" s="37" t="str">
        <f t="shared" si="63"/>
        <v/>
      </c>
      <c r="BD17" s="37" t="str">
        <f t="shared" si="64"/>
        <v/>
      </c>
      <c r="BE17" s="37" t="str">
        <f t="shared" si="65"/>
        <v/>
      </c>
      <c r="BF17" s="37" t="str">
        <f t="shared" si="66"/>
        <v/>
      </c>
      <c r="BG17" s="37" t="str">
        <f t="shared" si="67"/>
        <v/>
      </c>
      <c r="BH17" s="37" t="str">
        <f t="shared" si="68"/>
        <v/>
      </c>
      <c r="BI17" s="37" t="str">
        <f t="shared" si="69"/>
        <v/>
      </c>
      <c r="BJ17" s="37" t="str">
        <f t="shared" si="70"/>
        <v/>
      </c>
      <c r="BK17" s="37" t="str">
        <f t="shared" si="71"/>
        <v/>
      </c>
      <c r="BL17" s="37" t="str">
        <f t="shared" si="72"/>
        <v/>
      </c>
      <c r="BM17" s="37" t="str">
        <f t="shared" si="73"/>
        <v/>
      </c>
      <c r="BN17" s="37" t="str">
        <f t="shared" si="74"/>
        <v/>
      </c>
      <c r="BO17" s="37" t="str">
        <f t="shared" si="75"/>
        <v/>
      </c>
      <c r="BP17" s="37" t="str">
        <f t="shared" si="76"/>
        <v/>
      </c>
      <c r="BQ17" s="37" t="str">
        <f t="shared" si="77"/>
        <v/>
      </c>
      <c r="BR17" s="37" t="str">
        <f t="shared" si="78"/>
        <v/>
      </c>
      <c r="BS17" s="237" t="str">
        <f t="shared" si="79"/>
        <v/>
      </c>
      <c r="BT17" s="37" t="str">
        <f t="shared" si="80"/>
        <v/>
      </c>
      <c r="BU17" s="37" t="str">
        <f t="shared" si="81"/>
        <v/>
      </c>
      <c r="BV17" s="37" t="str">
        <f t="shared" si="82"/>
        <v/>
      </c>
      <c r="BW17" s="37" t="str">
        <f t="shared" si="83"/>
        <v/>
      </c>
      <c r="BX17" s="37" t="str">
        <f t="shared" si="84"/>
        <v/>
      </c>
      <c r="BY17" s="37" t="str">
        <f t="shared" si="85"/>
        <v/>
      </c>
      <c r="BZ17" s="37" t="str">
        <f t="shared" si="86"/>
        <v/>
      </c>
      <c r="CA17" s="37" t="str">
        <f t="shared" si="87"/>
        <v/>
      </c>
      <c r="CB17" s="37" t="str">
        <f t="shared" si="88"/>
        <v/>
      </c>
      <c r="CC17" s="37" t="str">
        <f t="shared" si="89"/>
        <v/>
      </c>
      <c r="CD17" s="37" t="str">
        <f t="shared" si="90"/>
        <v/>
      </c>
      <c r="CE17" s="37" t="str">
        <f t="shared" si="91"/>
        <v/>
      </c>
      <c r="CF17" s="37" t="str">
        <f t="shared" si="92"/>
        <v/>
      </c>
      <c r="CG17" s="37" t="str">
        <f t="shared" si="93"/>
        <v/>
      </c>
      <c r="CH17" s="37" t="str">
        <f t="shared" si="94"/>
        <v/>
      </c>
      <c r="CI17" s="37" t="str">
        <f t="shared" si="95"/>
        <v/>
      </c>
      <c r="CJ17" s="37" t="str">
        <f t="shared" si="96"/>
        <v/>
      </c>
      <c r="CK17" s="37" t="str">
        <f t="shared" si="97"/>
        <v/>
      </c>
      <c r="CL17" s="238" t="str">
        <f t="shared" si="98"/>
        <v/>
      </c>
      <c r="CM17" s="37" t="str">
        <f t="shared" si="99"/>
        <v/>
      </c>
      <c r="CN17" s="37" t="str">
        <f t="shared" si="100"/>
        <v/>
      </c>
      <c r="CO17" s="37" t="str">
        <f t="shared" si="101"/>
        <v/>
      </c>
      <c r="CP17" s="37" t="str">
        <f t="shared" si="102"/>
        <v/>
      </c>
      <c r="CQ17" s="37" t="str">
        <f t="shared" si="103"/>
        <v/>
      </c>
      <c r="CR17" s="37" t="str">
        <f t="shared" si="104"/>
        <v/>
      </c>
      <c r="CS17" s="37" t="str">
        <f t="shared" si="105"/>
        <v/>
      </c>
      <c r="CT17" s="37" t="str">
        <f t="shared" si="106"/>
        <v/>
      </c>
      <c r="CU17" s="37" t="str">
        <f t="shared" si="107"/>
        <v/>
      </c>
      <c r="CV17" s="239">
        <f t="shared" si="108"/>
        <v>0</v>
      </c>
      <c r="CW17" s="37" t="str">
        <f t="shared" si="109"/>
        <v/>
      </c>
      <c r="CX17" s="37" t="str">
        <f t="shared" si="110"/>
        <v/>
      </c>
      <c r="CY17" s="37" t="str">
        <f t="shared" si="111"/>
        <v/>
      </c>
      <c r="CZ17" s="37" t="str">
        <f t="shared" si="112"/>
        <v/>
      </c>
      <c r="DA17" s="37" t="str">
        <f t="shared" si="113"/>
        <v/>
      </c>
      <c r="DB17" s="37" t="str">
        <f t="shared" si="114"/>
        <v/>
      </c>
      <c r="DC17" s="37" t="str">
        <f t="shared" si="115"/>
        <v/>
      </c>
      <c r="DD17" s="37" t="str">
        <f t="shared" si="116"/>
        <v/>
      </c>
      <c r="DE17" s="37" t="str">
        <f t="shared" si="117"/>
        <v/>
      </c>
      <c r="DF17" s="37" t="str">
        <f t="shared" si="118"/>
        <v/>
      </c>
      <c r="DG17" s="37" t="str">
        <f t="shared" si="119"/>
        <v/>
      </c>
      <c r="DH17" s="37" t="str">
        <f t="shared" si="120"/>
        <v/>
      </c>
      <c r="DI17" s="37" t="str">
        <f t="shared" si="121"/>
        <v/>
      </c>
      <c r="DJ17" s="37" t="str">
        <f t="shared" si="122"/>
        <v/>
      </c>
      <c r="DK17" s="37" t="str">
        <f t="shared" si="123"/>
        <v/>
      </c>
      <c r="DL17" s="37" t="str">
        <f t="shared" si="124"/>
        <v/>
      </c>
      <c r="DM17" s="37" t="str">
        <f t="shared" si="125"/>
        <v/>
      </c>
      <c r="DN17" s="37" t="str">
        <f t="shared" si="126"/>
        <v/>
      </c>
      <c r="DO17" s="37" t="str">
        <f t="shared" si="127"/>
        <v/>
      </c>
      <c r="DP17" s="37" t="str">
        <f t="shared" si="128"/>
        <v/>
      </c>
      <c r="DQ17" s="37" t="str">
        <f t="shared" si="129"/>
        <v/>
      </c>
      <c r="DR17" s="37" t="str">
        <f t="shared" si="130"/>
        <v/>
      </c>
      <c r="DS17" s="37" t="str">
        <f t="shared" si="131"/>
        <v/>
      </c>
      <c r="DT17" s="37" t="str">
        <f t="shared" si="132"/>
        <v/>
      </c>
      <c r="DU17" s="37" t="str">
        <f t="shared" si="133"/>
        <v/>
      </c>
      <c r="DV17" s="37" t="str">
        <f t="shared" si="134"/>
        <v/>
      </c>
      <c r="DW17" s="37" t="str">
        <f t="shared" si="135"/>
        <v/>
      </c>
      <c r="DX17" s="37" t="str">
        <f t="shared" si="136"/>
        <v/>
      </c>
      <c r="DY17" s="37" t="str">
        <f t="shared" si="137"/>
        <v/>
      </c>
      <c r="DZ17" s="37" t="str">
        <f t="shared" si="138"/>
        <v/>
      </c>
      <c r="EA17" s="37" t="str">
        <f t="shared" si="139"/>
        <v/>
      </c>
      <c r="EB17" s="37" t="str">
        <f t="shared" si="140"/>
        <v/>
      </c>
      <c r="EC17" s="37" t="str">
        <f t="shared" si="141"/>
        <v/>
      </c>
      <c r="ED17" s="37" t="str">
        <f t="shared" si="142"/>
        <v/>
      </c>
      <c r="EE17" s="37" t="str">
        <f t="shared" si="143"/>
        <v/>
      </c>
      <c r="EF17" s="37" t="str">
        <f t="shared" si="144"/>
        <v/>
      </c>
      <c r="EG17" s="37" t="str">
        <f t="shared" si="145"/>
        <v/>
      </c>
      <c r="EH17" s="37" t="str">
        <f t="shared" si="146"/>
        <v/>
      </c>
      <c r="EI17" s="37" t="str">
        <f t="shared" si="147"/>
        <v/>
      </c>
      <c r="EJ17" s="37" t="str">
        <f t="shared" si="148"/>
        <v/>
      </c>
      <c r="EK17" s="37" t="str">
        <f t="shared" si="149"/>
        <v/>
      </c>
      <c r="EL17" s="37" t="str">
        <f t="shared" si="150"/>
        <v/>
      </c>
      <c r="EM17" s="37" t="str">
        <f t="shared" si="151"/>
        <v/>
      </c>
      <c r="EN17" s="37" t="str">
        <f t="shared" si="152"/>
        <v/>
      </c>
      <c r="EO17" s="37" t="str">
        <f t="shared" si="153"/>
        <v/>
      </c>
      <c r="EP17" s="37" t="str">
        <f t="shared" si="154"/>
        <v/>
      </c>
      <c r="EQ17" s="239" t="str">
        <f t="shared" ca="1" si="155"/>
        <v/>
      </c>
      <c r="ER17" s="239" t="str">
        <f t="shared" ca="1" si="156"/>
        <v/>
      </c>
      <c r="ES17" s="37" t="str">
        <f t="shared" ca="1" si="157"/>
        <v/>
      </c>
      <c r="ET17" s="37" t="str">
        <f t="shared" ca="1" si="158"/>
        <v/>
      </c>
      <c r="EU17" s="37" t="str">
        <f t="shared" ca="1" si="159"/>
        <v/>
      </c>
      <c r="EV17" s="37" t="str">
        <f t="shared" ca="1" si="160"/>
        <v/>
      </c>
      <c r="EW17" s="37" t="str">
        <f t="shared" ca="1" si="161"/>
        <v/>
      </c>
      <c r="EX17" s="37" t="str">
        <f t="shared" ca="1" si="162"/>
        <v/>
      </c>
      <c r="EY17" s="37" t="str">
        <f t="shared" ca="1" si="163"/>
        <v/>
      </c>
      <c r="EZ17" s="37" t="str">
        <f t="shared" ca="1" si="164"/>
        <v/>
      </c>
      <c r="FA17" s="37" t="str">
        <f t="shared" ca="1" si="165"/>
        <v/>
      </c>
      <c r="FB17" s="37" t="str">
        <f t="shared" ca="1" si="166"/>
        <v/>
      </c>
      <c r="FC17" s="37" t="str">
        <f t="shared" ca="1" si="167"/>
        <v/>
      </c>
      <c r="FD17" s="239">
        <f t="shared" si="168"/>
        <v>1</v>
      </c>
      <c r="FE17" s="37" t="str">
        <f t="shared" si="169"/>
        <v/>
      </c>
      <c r="FF17" s="37" t="str">
        <f t="shared" si="170"/>
        <v/>
      </c>
      <c r="FG17" s="37" t="str">
        <f t="shared" si="171"/>
        <v/>
      </c>
      <c r="FH17" s="37" t="str">
        <f t="shared" si="172"/>
        <v/>
      </c>
      <c r="FI17" s="239" t="str">
        <f>IF(B17=0,"",COUNTIF(FD$6:FD17,FD17))</f>
        <v/>
      </c>
      <c r="FJ17" s="37" t="str">
        <f t="shared" si="173"/>
        <v/>
      </c>
      <c r="FK17" s="240" t="str">
        <f t="shared" si="174"/>
        <v/>
      </c>
      <c r="FL17" s="37" t="str">
        <f t="shared" si="175"/>
        <v/>
      </c>
      <c r="FM17" s="37" t="str">
        <f t="shared" si="176"/>
        <v/>
      </c>
      <c r="FN17" s="37" t="str">
        <f t="shared" si="177"/>
        <v/>
      </c>
      <c r="FO17" s="37" t="str">
        <f t="shared" si="178"/>
        <v/>
      </c>
    </row>
    <row r="18" spans="1:171" ht="19.2">
      <c r="A18" s="233">
        <v>13</v>
      </c>
      <c r="B18" s="233">
        <f>COUNTIF('中間シート (2)'!M:M,行政集計シート※記入不要です!A18)</f>
        <v>0</v>
      </c>
      <c r="C18" s="241" t="str">
        <f t="shared" si="179"/>
        <v/>
      </c>
      <c r="D18" s="241" t="str">
        <f t="shared" si="180"/>
        <v/>
      </c>
      <c r="E18" s="241" t="str">
        <f t="shared" si="181"/>
        <v/>
      </c>
      <c r="F18" s="242"/>
      <c r="G18" s="235" t="str">
        <f>IFERROR(VLOOKUP($A18,'中間シート (2)'!$M$6:$AR$65,G$1,FALSE),"")</f>
        <v/>
      </c>
      <c r="H18" s="235" t="str">
        <f>IFERROR(VLOOKUP($A18,'中間シート (2)'!$M$6:$AR$65,H$1,FALSE),"")</f>
        <v/>
      </c>
      <c r="I18" s="235" t="str">
        <f>IFERROR(VLOOKUP($A18,'中間シート (2)'!$M$6:$AR$65,I$1,FALSE),"")</f>
        <v/>
      </c>
      <c r="J18" s="235" t="str">
        <f>IFERROR(VLOOKUP($A18,'中間シート (2)'!$M$6:$AR$65,J$1,FALSE),"")</f>
        <v/>
      </c>
      <c r="K18" s="235" t="str">
        <f>IFERROR(VLOOKUP($A18,'中間シート (2)'!$M$6:$AR$65,K$1,FALSE),"")</f>
        <v/>
      </c>
      <c r="L18" s="235" t="str">
        <f>IFERROR(VLOOKUP($A18,'中間シート (2)'!$M$6:$AR$65,L$1,FALSE),"")</f>
        <v/>
      </c>
      <c r="M18" s="235" t="str">
        <f>IFERROR(VLOOKUP($A18,'中間シート (2)'!$M$6:$AR$65,M$1,FALSE),"")</f>
        <v/>
      </c>
      <c r="N18" s="235" t="str">
        <f>IFERROR(VLOOKUP($A18,'中間シート (2)'!$M$6:$AR$65,N$1,FALSE),"")</f>
        <v/>
      </c>
      <c r="O18" s="235" t="str">
        <f>IFERROR(VLOOKUP($A18,'中間シート (2)'!$M$6:$AR$65,O$1,FALSE),"")</f>
        <v/>
      </c>
      <c r="P18" s="235" t="str">
        <f>IFERROR(VLOOKUP($A18,'中間シート (2)'!$M$6:$AR$65,P$1,FALSE),"")</f>
        <v/>
      </c>
      <c r="Q18" s="235" t="str">
        <f>IFERROR(VLOOKUP($A18,'中間シート (2)'!$M$6:$AR$65,Q$1,FALSE),"")</f>
        <v/>
      </c>
      <c r="R18" s="235" t="str">
        <f>IFERROR(VLOOKUP($A18,'中間シート (2)'!$M$6:$AR$65,R$1,FALSE),"")</f>
        <v/>
      </c>
      <c r="S18" s="235" t="str">
        <f>IFERROR(VLOOKUP($A18,'中間シート (2)'!$M$6:$AR$65,S$1,FALSE),"")</f>
        <v/>
      </c>
      <c r="T18" s="235" t="str">
        <f>IFERROR(VLOOKUP($A18,'中間シート (2)'!$M$6:$AR$65,T$1,FALSE),"")</f>
        <v/>
      </c>
      <c r="U18" s="235" t="str">
        <f>IFERROR(VLOOKUP($A18,'中間シート (2)'!$M$6:$AR$65,U$1,FALSE),"")</f>
        <v/>
      </c>
      <c r="V18" s="235"/>
      <c r="W18" s="235" t="str">
        <f>IFERROR(VLOOKUP($A18,'中間シート (2)'!$M$6:$AR$65,W$1,FALSE),"")</f>
        <v/>
      </c>
      <c r="X18" s="235" t="str">
        <f>IFERROR(VLOOKUP($A18,'中間シート (2)'!$M$6:$AR$65,X$1,FALSE),"")</f>
        <v/>
      </c>
      <c r="Y18" s="235" t="str">
        <f>IFERROR(VLOOKUP($A18,'中間シート (2)'!$M$6:$AR$65,Y$1,FALSE),"")</f>
        <v/>
      </c>
      <c r="Z18" s="235" t="str">
        <f>IFERROR(VLOOKUP($A18,'中間シート (2)'!$M$6:$AR$65,Z$1,FALSE),"")</f>
        <v/>
      </c>
      <c r="AA18" s="235" t="str">
        <f>IFERROR(VLOOKUP($A18,'中間シート (2)'!$M$6:$AR$65,AA$1,FALSE),"")</f>
        <v/>
      </c>
      <c r="AB18" s="235" t="str">
        <f>IFERROR(VLOOKUP($A18,'中間シート (2)'!$M$6:$AR$65,AB$1,FALSE),"")</f>
        <v/>
      </c>
      <c r="AC18" s="235" t="str">
        <f>IFERROR(VLOOKUP($A18,'中間シート (2)'!$M$6:$AR$65,AC$1,FALSE),"")</f>
        <v/>
      </c>
      <c r="AD18" s="235" t="str">
        <f>IFERROR(VLOOKUP($A18,'中間シート (2)'!$M$6:$AR$65,AD$1,FALSE),"")</f>
        <v/>
      </c>
      <c r="AE18" s="235"/>
      <c r="AF18" s="235"/>
      <c r="AG18" s="235"/>
      <c r="AH18" s="250" t="str">
        <f>IFERROR(VLOOKUP($A18,'中間シート (2)'!$M$6:$BC$67,AH$1,FALSE),"")</f>
        <v/>
      </c>
      <c r="AI18" s="250" t="str">
        <f>IFERROR(VLOOKUP($A18,'中間シート (2)'!$M$6:$BC$67,AI$1,FALSE),"")</f>
        <v/>
      </c>
      <c r="AJ18" s="250" t="str">
        <f>IFERROR(VLOOKUP($A18,'中間シート (2)'!$M$6:$BC$67,AJ$1,FALSE),"")</f>
        <v/>
      </c>
      <c r="AK18" s="250" t="str">
        <f>IFERROR(VLOOKUP($A18,'中間シート (2)'!$M$6:$BC$67,AK$1,FALSE),"")</f>
        <v/>
      </c>
      <c r="AL18" s="250" t="str">
        <f>IFERROR(VLOOKUP($A18,'中間シート (2)'!$M$6:$BC$67,AL$1,FALSE),"")</f>
        <v/>
      </c>
      <c r="AM18" s="250" t="str">
        <f>IFERROR(VLOOKUP($A18,'中間シート (2)'!$M$6:$BC$67,AM$1,FALSE),"")</f>
        <v/>
      </c>
      <c r="AN18" s="250" t="str">
        <f>IFERROR(VLOOKUP($A18,'中間シート (2)'!$M$6:$BC$67,AN$1,FALSE),"")</f>
        <v/>
      </c>
      <c r="AO18" s="250" t="str">
        <f>IFERROR(VLOOKUP($A18,'中間シート (2)'!$M$6:$BC$67,AO$1,FALSE),"")</f>
        <v/>
      </c>
      <c r="AR18" s="236"/>
      <c r="AS18" s="236"/>
      <c r="AT18" s="236"/>
      <c r="AU18" s="37">
        <f t="shared" si="5"/>
        <v>41</v>
      </c>
      <c r="AV18" s="37">
        <f t="shared" si="6"/>
        <v>41</v>
      </c>
      <c r="AW18" s="37" t="str">
        <f t="shared" si="58"/>
        <v/>
      </c>
      <c r="AX18" s="37" t="str">
        <f t="shared" si="59"/>
        <v/>
      </c>
      <c r="AY18" s="37" t="str">
        <f t="shared" si="60"/>
        <v/>
      </c>
      <c r="AZ18" s="37" t="str">
        <f t="shared" si="61"/>
        <v/>
      </c>
      <c r="BA18" s="37" t="str">
        <f t="shared" si="62"/>
        <v/>
      </c>
      <c r="BB18" s="37" t="str">
        <f ca="1">IF(AB18="","",IF(COUNTIF(エラー23シート!$G$5:$G$79, OFFSET(I18,IF(H18="",0,-H18+1),0)*100+OFFSET(X18,IF(H18="",0,-H18+1),0)*10+AB18)&gt;0,23,""))</f>
        <v/>
      </c>
      <c r="BC18" s="37" t="str">
        <f t="shared" si="63"/>
        <v/>
      </c>
      <c r="BD18" s="37" t="str">
        <f t="shared" si="64"/>
        <v/>
      </c>
      <c r="BE18" s="37" t="str">
        <f t="shared" si="65"/>
        <v/>
      </c>
      <c r="BF18" s="37" t="str">
        <f t="shared" si="66"/>
        <v/>
      </c>
      <c r="BG18" s="37" t="str">
        <f t="shared" si="67"/>
        <v/>
      </c>
      <c r="BH18" s="37" t="str">
        <f t="shared" si="68"/>
        <v/>
      </c>
      <c r="BI18" s="37" t="str">
        <f t="shared" si="69"/>
        <v/>
      </c>
      <c r="BJ18" s="37" t="str">
        <f t="shared" si="70"/>
        <v/>
      </c>
      <c r="BK18" s="37" t="str">
        <f t="shared" si="71"/>
        <v/>
      </c>
      <c r="BL18" s="37" t="str">
        <f t="shared" si="72"/>
        <v/>
      </c>
      <c r="BM18" s="37" t="str">
        <f t="shared" si="73"/>
        <v/>
      </c>
      <c r="BN18" s="37" t="str">
        <f t="shared" si="74"/>
        <v/>
      </c>
      <c r="BO18" s="37" t="str">
        <f t="shared" si="75"/>
        <v/>
      </c>
      <c r="BP18" s="37" t="str">
        <f t="shared" si="76"/>
        <v/>
      </c>
      <c r="BQ18" s="37" t="str">
        <f t="shared" si="77"/>
        <v/>
      </c>
      <c r="BR18" s="37" t="str">
        <f t="shared" si="78"/>
        <v/>
      </c>
      <c r="BS18" s="237" t="str">
        <f t="shared" si="79"/>
        <v/>
      </c>
      <c r="BT18" s="37" t="str">
        <f t="shared" si="80"/>
        <v/>
      </c>
      <c r="BU18" s="37" t="str">
        <f t="shared" si="81"/>
        <v/>
      </c>
      <c r="BV18" s="37" t="str">
        <f t="shared" si="82"/>
        <v/>
      </c>
      <c r="BW18" s="37" t="str">
        <f t="shared" si="83"/>
        <v/>
      </c>
      <c r="BX18" s="37" t="str">
        <f t="shared" si="84"/>
        <v/>
      </c>
      <c r="BY18" s="37" t="str">
        <f t="shared" si="85"/>
        <v/>
      </c>
      <c r="BZ18" s="37" t="str">
        <f t="shared" si="86"/>
        <v/>
      </c>
      <c r="CA18" s="37" t="str">
        <f t="shared" si="87"/>
        <v/>
      </c>
      <c r="CB18" s="37" t="str">
        <f t="shared" si="88"/>
        <v/>
      </c>
      <c r="CC18" s="37" t="str">
        <f t="shared" si="89"/>
        <v/>
      </c>
      <c r="CD18" s="37" t="str">
        <f t="shared" si="90"/>
        <v/>
      </c>
      <c r="CE18" s="37" t="str">
        <f t="shared" si="91"/>
        <v/>
      </c>
      <c r="CF18" s="37" t="str">
        <f t="shared" si="92"/>
        <v/>
      </c>
      <c r="CG18" s="37" t="str">
        <f t="shared" si="93"/>
        <v/>
      </c>
      <c r="CH18" s="37" t="str">
        <f t="shared" si="94"/>
        <v/>
      </c>
      <c r="CI18" s="37" t="str">
        <f t="shared" si="95"/>
        <v/>
      </c>
      <c r="CJ18" s="37" t="str">
        <f t="shared" si="96"/>
        <v/>
      </c>
      <c r="CK18" s="37" t="str">
        <f t="shared" si="97"/>
        <v/>
      </c>
      <c r="CL18" s="238" t="str">
        <f t="shared" si="98"/>
        <v/>
      </c>
      <c r="CM18" s="37" t="str">
        <f t="shared" si="99"/>
        <v/>
      </c>
      <c r="CN18" s="37" t="str">
        <f t="shared" si="100"/>
        <v/>
      </c>
      <c r="CO18" s="37" t="str">
        <f t="shared" si="101"/>
        <v/>
      </c>
      <c r="CP18" s="37" t="str">
        <f t="shared" si="102"/>
        <v/>
      </c>
      <c r="CQ18" s="37" t="str">
        <f t="shared" si="103"/>
        <v/>
      </c>
      <c r="CR18" s="37" t="str">
        <f t="shared" si="104"/>
        <v/>
      </c>
      <c r="CS18" s="37" t="str">
        <f t="shared" si="105"/>
        <v/>
      </c>
      <c r="CT18" s="37" t="str">
        <f t="shared" si="106"/>
        <v/>
      </c>
      <c r="CU18" s="37" t="str">
        <f t="shared" si="107"/>
        <v/>
      </c>
      <c r="CV18" s="239">
        <f t="shared" si="108"/>
        <v>0</v>
      </c>
      <c r="CW18" s="37" t="str">
        <f t="shared" si="109"/>
        <v/>
      </c>
      <c r="CX18" s="37" t="str">
        <f t="shared" si="110"/>
        <v/>
      </c>
      <c r="CY18" s="37" t="str">
        <f t="shared" si="111"/>
        <v/>
      </c>
      <c r="CZ18" s="37" t="str">
        <f t="shared" si="112"/>
        <v/>
      </c>
      <c r="DA18" s="37" t="str">
        <f t="shared" si="113"/>
        <v/>
      </c>
      <c r="DB18" s="37" t="str">
        <f t="shared" si="114"/>
        <v/>
      </c>
      <c r="DC18" s="37" t="str">
        <f t="shared" si="115"/>
        <v/>
      </c>
      <c r="DD18" s="37" t="str">
        <f t="shared" si="116"/>
        <v/>
      </c>
      <c r="DE18" s="37" t="str">
        <f t="shared" si="117"/>
        <v/>
      </c>
      <c r="DF18" s="37" t="str">
        <f t="shared" si="118"/>
        <v/>
      </c>
      <c r="DG18" s="37" t="str">
        <f t="shared" si="119"/>
        <v/>
      </c>
      <c r="DH18" s="37" t="str">
        <f t="shared" si="120"/>
        <v/>
      </c>
      <c r="DI18" s="37" t="str">
        <f t="shared" si="121"/>
        <v/>
      </c>
      <c r="DJ18" s="37" t="str">
        <f t="shared" si="122"/>
        <v/>
      </c>
      <c r="DK18" s="37" t="str">
        <f t="shared" si="123"/>
        <v/>
      </c>
      <c r="DL18" s="37" t="str">
        <f t="shared" si="124"/>
        <v/>
      </c>
      <c r="DM18" s="37" t="str">
        <f t="shared" si="125"/>
        <v/>
      </c>
      <c r="DN18" s="37" t="str">
        <f t="shared" si="126"/>
        <v/>
      </c>
      <c r="DO18" s="37" t="str">
        <f t="shared" si="127"/>
        <v/>
      </c>
      <c r="DP18" s="37" t="str">
        <f t="shared" si="128"/>
        <v/>
      </c>
      <c r="DQ18" s="37" t="str">
        <f t="shared" si="129"/>
        <v/>
      </c>
      <c r="DR18" s="37" t="str">
        <f t="shared" si="130"/>
        <v/>
      </c>
      <c r="DS18" s="37" t="str">
        <f t="shared" si="131"/>
        <v/>
      </c>
      <c r="DT18" s="37" t="str">
        <f t="shared" si="132"/>
        <v/>
      </c>
      <c r="DU18" s="37" t="str">
        <f t="shared" si="133"/>
        <v/>
      </c>
      <c r="DV18" s="37" t="str">
        <f t="shared" si="134"/>
        <v/>
      </c>
      <c r="DW18" s="37" t="str">
        <f t="shared" si="135"/>
        <v/>
      </c>
      <c r="DX18" s="37" t="str">
        <f t="shared" si="136"/>
        <v/>
      </c>
      <c r="DY18" s="37" t="str">
        <f t="shared" si="137"/>
        <v/>
      </c>
      <c r="DZ18" s="37" t="str">
        <f t="shared" si="138"/>
        <v/>
      </c>
      <c r="EA18" s="37" t="str">
        <f t="shared" si="139"/>
        <v/>
      </c>
      <c r="EB18" s="37" t="str">
        <f t="shared" si="140"/>
        <v/>
      </c>
      <c r="EC18" s="37" t="str">
        <f t="shared" si="141"/>
        <v/>
      </c>
      <c r="ED18" s="37" t="str">
        <f t="shared" si="142"/>
        <v/>
      </c>
      <c r="EE18" s="37" t="str">
        <f t="shared" si="143"/>
        <v/>
      </c>
      <c r="EF18" s="37" t="str">
        <f t="shared" si="144"/>
        <v/>
      </c>
      <c r="EG18" s="37" t="str">
        <f t="shared" si="145"/>
        <v/>
      </c>
      <c r="EH18" s="37" t="str">
        <f t="shared" si="146"/>
        <v/>
      </c>
      <c r="EI18" s="37" t="str">
        <f t="shared" si="147"/>
        <v/>
      </c>
      <c r="EJ18" s="37" t="str">
        <f t="shared" si="148"/>
        <v/>
      </c>
      <c r="EK18" s="37" t="str">
        <f t="shared" si="149"/>
        <v/>
      </c>
      <c r="EL18" s="37" t="str">
        <f t="shared" si="150"/>
        <v/>
      </c>
      <c r="EM18" s="37" t="str">
        <f t="shared" si="151"/>
        <v/>
      </c>
      <c r="EN18" s="37" t="str">
        <f t="shared" si="152"/>
        <v/>
      </c>
      <c r="EO18" s="37" t="str">
        <f t="shared" si="153"/>
        <v/>
      </c>
      <c r="EP18" s="37" t="str">
        <f t="shared" si="154"/>
        <v/>
      </c>
      <c r="EQ18" s="239" t="str">
        <f t="shared" ca="1" si="155"/>
        <v/>
      </c>
      <c r="ER18" s="239" t="str">
        <f t="shared" ca="1" si="156"/>
        <v/>
      </c>
      <c r="ES18" s="37" t="str">
        <f t="shared" ca="1" si="157"/>
        <v/>
      </c>
      <c r="ET18" s="37" t="str">
        <f t="shared" ca="1" si="158"/>
        <v/>
      </c>
      <c r="EU18" s="37" t="str">
        <f t="shared" ca="1" si="159"/>
        <v/>
      </c>
      <c r="EV18" s="37" t="str">
        <f t="shared" ca="1" si="160"/>
        <v/>
      </c>
      <c r="EW18" s="37" t="str">
        <f t="shared" ca="1" si="161"/>
        <v/>
      </c>
      <c r="EX18" s="37" t="str">
        <f t="shared" ca="1" si="162"/>
        <v/>
      </c>
      <c r="EY18" s="37" t="str">
        <f t="shared" ca="1" si="163"/>
        <v/>
      </c>
      <c r="EZ18" s="37" t="str">
        <f t="shared" ca="1" si="164"/>
        <v/>
      </c>
      <c r="FA18" s="37" t="str">
        <f t="shared" ca="1" si="165"/>
        <v/>
      </c>
      <c r="FB18" s="37" t="str">
        <f t="shared" ca="1" si="166"/>
        <v/>
      </c>
      <c r="FC18" s="37" t="str">
        <f t="shared" ca="1" si="167"/>
        <v/>
      </c>
      <c r="FD18" s="239">
        <f t="shared" si="168"/>
        <v>1</v>
      </c>
      <c r="FE18" s="37" t="str">
        <f t="shared" si="169"/>
        <v/>
      </c>
      <c r="FF18" s="37" t="str">
        <f t="shared" si="170"/>
        <v/>
      </c>
      <c r="FG18" s="37" t="str">
        <f t="shared" si="171"/>
        <v/>
      </c>
      <c r="FH18" s="37" t="str">
        <f t="shared" si="172"/>
        <v/>
      </c>
      <c r="FI18" s="239" t="str">
        <f>IF(B18=0,"",COUNTIF(FD$6:FD18,FD18))</f>
        <v/>
      </c>
      <c r="FJ18" s="37" t="str">
        <f t="shared" si="173"/>
        <v/>
      </c>
      <c r="FK18" s="240" t="str">
        <f t="shared" si="174"/>
        <v/>
      </c>
      <c r="FL18" s="37" t="str">
        <f t="shared" si="175"/>
        <v/>
      </c>
      <c r="FM18" s="37" t="str">
        <f t="shared" si="176"/>
        <v/>
      </c>
      <c r="FN18" s="37" t="str">
        <f t="shared" si="177"/>
        <v/>
      </c>
      <c r="FO18" s="37" t="str">
        <f t="shared" si="178"/>
        <v/>
      </c>
    </row>
    <row r="19" spans="1:171" ht="19.2">
      <c r="A19" s="233">
        <v>14</v>
      </c>
      <c r="B19" s="233">
        <f>COUNTIF('中間シート (2)'!M:M,行政集計シート※記入不要です!A19)</f>
        <v>0</v>
      </c>
      <c r="C19" s="241" t="str">
        <f t="shared" si="179"/>
        <v/>
      </c>
      <c r="D19" s="241" t="str">
        <f t="shared" si="180"/>
        <v/>
      </c>
      <c r="E19" s="241" t="str">
        <f t="shared" si="181"/>
        <v/>
      </c>
      <c r="F19" s="242"/>
      <c r="G19" s="235" t="str">
        <f>IFERROR(VLOOKUP($A19,'中間シート (2)'!$M$6:$AR$65,G$1,FALSE),"")</f>
        <v/>
      </c>
      <c r="H19" s="235" t="str">
        <f>IFERROR(VLOOKUP($A19,'中間シート (2)'!$M$6:$AR$65,H$1,FALSE),"")</f>
        <v/>
      </c>
      <c r="I19" s="235" t="str">
        <f>IFERROR(VLOOKUP($A19,'中間シート (2)'!$M$6:$AR$65,I$1,FALSE),"")</f>
        <v/>
      </c>
      <c r="J19" s="235" t="str">
        <f>IFERROR(VLOOKUP($A19,'中間シート (2)'!$M$6:$AR$65,J$1,FALSE),"")</f>
        <v/>
      </c>
      <c r="K19" s="235" t="str">
        <f>IFERROR(VLOOKUP($A19,'中間シート (2)'!$M$6:$AR$65,K$1,FALSE),"")</f>
        <v/>
      </c>
      <c r="L19" s="235" t="str">
        <f>IFERROR(VLOOKUP($A19,'中間シート (2)'!$M$6:$AR$65,L$1,FALSE),"")</f>
        <v/>
      </c>
      <c r="M19" s="235" t="str">
        <f>IFERROR(VLOOKUP($A19,'中間シート (2)'!$M$6:$AR$65,M$1,FALSE),"")</f>
        <v/>
      </c>
      <c r="N19" s="235" t="str">
        <f>IFERROR(VLOOKUP($A19,'中間シート (2)'!$M$6:$AR$65,N$1,FALSE),"")</f>
        <v/>
      </c>
      <c r="O19" s="235" t="str">
        <f>IFERROR(VLOOKUP($A19,'中間シート (2)'!$M$6:$AR$65,O$1,FALSE),"")</f>
        <v/>
      </c>
      <c r="P19" s="235" t="str">
        <f>IFERROR(VLOOKUP($A19,'中間シート (2)'!$M$6:$AR$65,P$1,FALSE),"")</f>
        <v/>
      </c>
      <c r="Q19" s="235" t="str">
        <f>IFERROR(VLOOKUP($A19,'中間シート (2)'!$M$6:$AR$65,Q$1,FALSE),"")</f>
        <v/>
      </c>
      <c r="R19" s="235" t="str">
        <f>IFERROR(VLOOKUP($A19,'中間シート (2)'!$M$6:$AR$65,R$1,FALSE),"")</f>
        <v/>
      </c>
      <c r="S19" s="235" t="str">
        <f>IFERROR(VLOOKUP($A19,'中間シート (2)'!$M$6:$AR$65,S$1,FALSE),"")</f>
        <v/>
      </c>
      <c r="T19" s="235" t="str">
        <f>IFERROR(VLOOKUP($A19,'中間シート (2)'!$M$6:$AR$65,T$1,FALSE),"")</f>
        <v/>
      </c>
      <c r="U19" s="235" t="str">
        <f>IFERROR(VLOOKUP($A19,'中間シート (2)'!$M$6:$AR$65,U$1,FALSE),"")</f>
        <v/>
      </c>
      <c r="V19" s="235"/>
      <c r="W19" s="235" t="str">
        <f>IFERROR(VLOOKUP($A19,'中間シート (2)'!$M$6:$AR$65,W$1,FALSE),"")</f>
        <v/>
      </c>
      <c r="X19" s="235" t="str">
        <f>IFERROR(VLOOKUP($A19,'中間シート (2)'!$M$6:$AR$65,X$1,FALSE),"")</f>
        <v/>
      </c>
      <c r="Y19" s="235" t="str">
        <f>IFERROR(VLOOKUP($A19,'中間シート (2)'!$M$6:$AR$65,Y$1,FALSE),"")</f>
        <v/>
      </c>
      <c r="Z19" s="235" t="str">
        <f>IFERROR(VLOOKUP($A19,'中間シート (2)'!$M$6:$AR$65,Z$1,FALSE),"")</f>
        <v/>
      </c>
      <c r="AA19" s="235" t="str">
        <f>IFERROR(VLOOKUP($A19,'中間シート (2)'!$M$6:$AR$65,AA$1,FALSE),"")</f>
        <v/>
      </c>
      <c r="AB19" s="235" t="str">
        <f>IFERROR(VLOOKUP($A19,'中間シート (2)'!$M$6:$AR$65,AB$1,FALSE),"")</f>
        <v/>
      </c>
      <c r="AC19" s="235" t="str">
        <f>IFERROR(VLOOKUP($A19,'中間シート (2)'!$M$6:$AR$65,AC$1,FALSE),"")</f>
        <v/>
      </c>
      <c r="AD19" s="235" t="str">
        <f>IFERROR(VLOOKUP($A19,'中間シート (2)'!$M$6:$AR$65,AD$1,FALSE),"")</f>
        <v/>
      </c>
      <c r="AE19" s="235"/>
      <c r="AF19" s="235"/>
      <c r="AG19" s="235"/>
      <c r="AH19" s="250" t="str">
        <f>IFERROR(VLOOKUP($A19,'中間シート (2)'!$M$6:$BC$67,AH$1,FALSE),"")</f>
        <v/>
      </c>
      <c r="AI19" s="250" t="str">
        <f>IFERROR(VLOOKUP($A19,'中間シート (2)'!$M$6:$BC$67,AI$1,FALSE),"")</f>
        <v/>
      </c>
      <c r="AJ19" s="250" t="str">
        <f>IFERROR(VLOOKUP($A19,'中間シート (2)'!$M$6:$BC$67,AJ$1,FALSE),"")</f>
        <v/>
      </c>
      <c r="AK19" s="250" t="str">
        <f>IFERROR(VLOOKUP($A19,'中間シート (2)'!$M$6:$BC$67,AK$1,FALSE),"")</f>
        <v/>
      </c>
      <c r="AL19" s="250" t="str">
        <f>IFERROR(VLOOKUP($A19,'中間シート (2)'!$M$6:$BC$67,AL$1,FALSE),"")</f>
        <v/>
      </c>
      <c r="AM19" s="250" t="str">
        <f>IFERROR(VLOOKUP($A19,'中間シート (2)'!$M$6:$BC$67,AM$1,FALSE),"")</f>
        <v/>
      </c>
      <c r="AN19" s="250" t="str">
        <f>IFERROR(VLOOKUP($A19,'中間シート (2)'!$M$6:$BC$67,AN$1,FALSE),"")</f>
        <v/>
      </c>
      <c r="AO19" s="250" t="str">
        <f>IFERROR(VLOOKUP($A19,'中間シート (2)'!$M$6:$BC$67,AO$1,FALSE),"")</f>
        <v/>
      </c>
      <c r="AR19" s="236"/>
      <c r="AS19" s="236"/>
      <c r="AT19" s="236"/>
      <c r="AU19" s="37">
        <f t="shared" si="5"/>
        <v>41</v>
      </c>
      <c r="AV19" s="37">
        <f t="shared" si="6"/>
        <v>41</v>
      </c>
      <c r="AW19" s="37" t="str">
        <f t="shared" si="58"/>
        <v/>
      </c>
      <c r="AX19" s="37" t="str">
        <f t="shared" si="59"/>
        <v/>
      </c>
      <c r="AY19" s="37" t="str">
        <f t="shared" si="60"/>
        <v/>
      </c>
      <c r="AZ19" s="37" t="str">
        <f t="shared" si="61"/>
        <v/>
      </c>
      <c r="BA19" s="37" t="str">
        <f t="shared" si="62"/>
        <v/>
      </c>
      <c r="BB19" s="37" t="str">
        <f ca="1">IF(AB19="","",IF(COUNTIF(エラー23シート!$G$5:$G$79, OFFSET(I19,IF(H19="",0,-H19+1),0)*100+OFFSET(X19,IF(H19="",0,-H19+1),0)*10+AB19)&gt;0,23,""))</f>
        <v/>
      </c>
      <c r="BC19" s="37" t="str">
        <f t="shared" si="63"/>
        <v/>
      </c>
      <c r="BD19" s="37" t="str">
        <f t="shared" si="64"/>
        <v/>
      </c>
      <c r="BE19" s="37" t="str">
        <f t="shared" si="65"/>
        <v/>
      </c>
      <c r="BF19" s="37" t="str">
        <f t="shared" si="66"/>
        <v/>
      </c>
      <c r="BG19" s="37" t="str">
        <f t="shared" si="67"/>
        <v/>
      </c>
      <c r="BH19" s="37" t="str">
        <f t="shared" si="68"/>
        <v/>
      </c>
      <c r="BI19" s="37" t="str">
        <f t="shared" si="69"/>
        <v/>
      </c>
      <c r="BJ19" s="37" t="str">
        <f t="shared" si="70"/>
        <v/>
      </c>
      <c r="BK19" s="37" t="str">
        <f t="shared" si="71"/>
        <v/>
      </c>
      <c r="BL19" s="37" t="str">
        <f t="shared" si="72"/>
        <v/>
      </c>
      <c r="BM19" s="37" t="str">
        <f t="shared" si="73"/>
        <v/>
      </c>
      <c r="BN19" s="37" t="str">
        <f t="shared" si="74"/>
        <v/>
      </c>
      <c r="BO19" s="37" t="str">
        <f t="shared" si="75"/>
        <v/>
      </c>
      <c r="BP19" s="37" t="str">
        <f t="shared" si="76"/>
        <v/>
      </c>
      <c r="BQ19" s="37" t="str">
        <f t="shared" si="77"/>
        <v/>
      </c>
      <c r="BR19" s="37" t="str">
        <f t="shared" si="78"/>
        <v/>
      </c>
      <c r="BS19" s="237" t="str">
        <f t="shared" si="79"/>
        <v/>
      </c>
      <c r="BT19" s="37" t="str">
        <f t="shared" si="80"/>
        <v/>
      </c>
      <c r="BU19" s="37" t="str">
        <f t="shared" si="81"/>
        <v/>
      </c>
      <c r="BV19" s="37" t="str">
        <f t="shared" si="82"/>
        <v/>
      </c>
      <c r="BW19" s="37" t="str">
        <f t="shared" si="83"/>
        <v/>
      </c>
      <c r="BX19" s="37" t="str">
        <f t="shared" si="84"/>
        <v/>
      </c>
      <c r="BY19" s="37" t="str">
        <f t="shared" si="85"/>
        <v/>
      </c>
      <c r="BZ19" s="37" t="str">
        <f t="shared" si="86"/>
        <v/>
      </c>
      <c r="CA19" s="37" t="str">
        <f t="shared" si="87"/>
        <v/>
      </c>
      <c r="CB19" s="37" t="str">
        <f t="shared" si="88"/>
        <v/>
      </c>
      <c r="CC19" s="37" t="str">
        <f t="shared" si="89"/>
        <v/>
      </c>
      <c r="CD19" s="37" t="str">
        <f t="shared" si="90"/>
        <v/>
      </c>
      <c r="CE19" s="37" t="str">
        <f t="shared" si="91"/>
        <v/>
      </c>
      <c r="CF19" s="37" t="str">
        <f t="shared" si="92"/>
        <v/>
      </c>
      <c r="CG19" s="37" t="str">
        <f t="shared" si="93"/>
        <v/>
      </c>
      <c r="CH19" s="37" t="str">
        <f t="shared" si="94"/>
        <v/>
      </c>
      <c r="CI19" s="37" t="str">
        <f t="shared" si="95"/>
        <v/>
      </c>
      <c r="CJ19" s="37" t="str">
        <f t="shared" si="96"/>
        <v/>
      </c>
      <c r="CK19" s="37" t="str">
        <f t="shared" si="97"/>
        <v/>
      </c>
      <c r="CL19" s="238" t="str">
        <f t="shared" si="98"/>
        <v/>
      </c>
      <c r="CM19" s="37" t="str">
        <f t="shared" si="99"/>
        <v/>
      </c>
      <c r="CN19" s="37" t="str">
        <f t="shared" si="100"/>
        <v/>
      </c>
      <c r="CO19" s="37" t="str">
        <f t="shared" si="101"/>
        <v/>
      </c>
      <c r="CP19" s="37" t="str">
        <f t="shared" si="102"/>
        <v/>
      </c>
      <c r="CQ19" s="37" t="str">
        <f t="shared" si="103"/>
        <v/>
      </c>
      <c r="CR19" s="37" t="str">
        <f t="shared" si="104"/>
        <v/>
      </c>
      <c r="CS19" s="37" t="str">
        <f t="shared" si="105"/>
        <v/>
      </c>
      <c r="CT19" s="37" t="str">
        <f t="shared" si="106"/>
        <v/>
      </c>
      <c r="CU19" s="37" t="str">
        <f t="shared" si="107"/>
        <v/>
      </c>
      <c r="CV19" s="239">
        <f t="shared" si="108"/>
        <v>0</v>
      </c>
      <c r="CW19" s="37" t="str">
        <f t="shared" si="109"/>
        <v/>
      </c>
      <c r="CX19" s="37" t="str">
        <f t="shared" si="110"/>
        <v/>
      </c>
      <c r="CY19" s="37" t="str">
        <f t="shared" si="111"/>
        <v/>
      </c>
      <c r="CZ19" s="37" t="str">
        <f t="shared" si="112"/>
        <v/>
      </c>
      <c r="DA19" s="37" t="str">
        <f t="shared" si="113"/>
        <v/>
      </c>
      <c r="DB19" s="37" t="str">
        <f t="shared" si="114"/>
        <v/>
      </c>
      <c r="DC19" s="37" t="str">
        <f t="shared" si="115"/>
        <v/>
      </c>
      <c r="DD19" s="37" t="str">
        <f t="shared" si="116"/>
        <v/>
      </c>
      <c r="DE19" s="37" t="str">
        <f t="shared" si="117"/>
        <v/>
      </c>
      <c r="DF19" s="37" t="str">
        <f t="shared" si="118"/>
        <v/>
      </c>
      <c r="DG19" s="37" t="str">
        <f t="shared" si="119"/>
        <v/>
      </c>
      <c r="DH19" s="37" t="str">
        <f t="shared" si="120"/>
        <v/>
      </c>
      <c r="DI19" s="37" t="str">
        <f t="shared" si="121"/>
        <v/>
      </c>
      <c r="DJ19" s="37" t="str">
        <f t="shared" si="122"/>
        <v/>
      </c>
      <c r="DK19" s="37" t="str">
        <f t="shared" si="123"/>
        <v/>
      </c>
      <c r="DL19" s="37" t="str">
        <f t="shared" si="124"/>
        <v/>
      </c>
      <c r="DM19" s="37" t="str">
        <f t="shared" si="125"/>
        <v/>
      </c>
      <c r="DN19" s="37" t="str">
        <f t="shared" si="126"/>
        <v/>
      </c>
      <c r="DO19" s="37" t="str">
        <f t="shared" si="127"/>
        <v/>
      </c>
      <c r="DP19" s="37" t="str">
        <f t="shared" si="128"/>
        <v/>
      </c>
      <c r="DQ19" s="37" t="str">
        <f t="shared" si="129"/>
        <v/>
      </c>
      <c r="DR19" s="37" t="str">
        <f t="shared" si="130"/>
        <v/>
      </c>
      <c r="DS19" s="37" t="str">
        <f t="shared" si="131"/>
        <v/>
      </c>
      <c r="DT19" s="37" t="str">
        <f t="shared" si="132"/>
        <v/>
      </c>
      <c r="DU19" s="37" t="str">
        <f t="shared" si="133"/>
        <v/>
      </c>
      <c r="DV19" s="37" t="str">
        <f t="shared" si="134"/>
        <v/>
      </c>
      <c r="DW19" s="37" t="str">
        <f t="shared" si="135"/>
        <v/>
      </c>
      <c r="DX19" s="37" t="str">
        <f t="shared" si="136"/>
        <v/>
      </c>
      <c r="DY19" s="37" t="str">
        <f t="shared" si="137"/>
        <v/>
      </c>
      <c r="DZ19" s="37" t="str">
        <f t="shared" si="138"/>
        <v/>
      </c>
      <c r="EA19" s="37" t="str">
        <f t="shared" si="139"/>
        <v/>
      </c>
      <c r="EB19" s="37" t="str">
        <f t="shared" si="140"/>
        <v/>
      </c>
      <c r="EC19" s="37" t="str">
        <f t="shared" si="141"/>
        <v/>
      </c>
      <c r="ED19" s="37" t="str">
        <f t="shared" si="142"/>
        <v/>
      </c>
      <c r="EE19" s="37" t="str">
        <f t="shared" si="143"/>
        <v/>
      </c>
      <c r="EF19" s="37" t="str">
        <f t="shared" si="144"/>
        <v/>
      </c>
      <c r="EG19" s="37" t="str">
        <f t="shared" si="145"/>
        <v/>
      </c>
      <c r="EH19" s="37" t="str">
        <f t="shared" si="146"/>
        <v/>
      </c>
      <c r="EI19" s="37" t="str">
        <f t="shared" si="147"/>
        <v/>
      </c>
      <c r="EJ19" s="37" t="str">
        <f t="shared" si="148"/>
        <v/>
      </c>
      <c r="EK19" s="37" t="str">
        <f t="shared" si="149"/>
        <v/>
      </c>
      <c r="EL19" s="37" t="str">
        <f t="shared" si="150"/>
        <v/>
      </c>
      <c r="EM19" s="37" t="str">
        <f t="shared" si="151"/>
        <v/>
      </c>
      <c r="EN19" s="37" t="str">
        <f t="shared" si="152"/>
        <v/>
      </c>
      <c r="EO19" s="37" t="str">
        <f t="shared" si="153"/>
        <v/>
      </c>
      <c r="EP19" s="37" t="str">
        <f t="shared" si="154"/>
        <v/>
      </c>
      <c r="EQ19" s="239" t="str">
        <f t="shared" ca="1" si="155"/>
        <v/>
      </c>
      <c r="ER19" s="239" t="str">
        <f t="shared" ca="1" si="156"/>
        <v/>
      </c>
      <c r="ES19" s="37" t="str">
        <f t="shared" ca="1" si="157"/>
        <v/>
      </c>
      <c r="ET19" s="37" t="str">
        <f t="shared" ca="1" si="158"/>
        <v/>
      </c>
      <c r="EU19" s="37" t="str">
        <f t="shared" ca="1" si="159"/>
        <v/>
      </c>
      <c r="EV19" s="37" t="str">
        <f t="shared" ca="1" si="160"/>
        <v/>
      </c>
      <c r="EW19" s="37" t="str">
        <f t="shared" ca="1" si="161"/>
        <v/>
      </c>
      <c r="EX19" s="37" t="str">
        <f t="shared" ca="1" si="162"/>
        <v/>
      </c>
      <c r="EY19" s="37" t="str">
        <f t="shared" ca="1" si="163"/>
        <v/>
      </c>
      <c r="EZ19" s="37" t="str">
        <f t="shared" ca="1" si="164"/>
        <v/>
      </c>
      <c r="FA19" s="37" t="str">
        <f t="shared" ca="1" si="165"/>
        <v/>
      </c>
      <c r="FB19" s="37" t="str">
        <f t="shared" ca="1" si="166"/>
        <v/>
      </c>
      <c r="FC19" s="37" t="str">
        <f t="shared" ca="1" si="167"/>
        <v/>
      </c>
      <c r="FD19" s="239">
        <f t="shared" si="168"/>
        <v>1</v>
      </c>
      <c r="FE19" s="37" t="str">
        <f t="shared" si="169"/>
        <v/>
      </c>
      <c r="FF19" s="37" t="str">
        <f t="shared" si="170"/>
        <v/>
      </c>
      <c r="FG19" s="37" t="str">
        <f t="shared" si="171"/>
        <v/>
      </c>
      <c r="FH19" s="37" t="str">
        <f t="shared" si="172"/>
        <v/>
      </c>
      <c r="FI19" s="239" t="str">
        <f>IF(B19=0,"",COUNTIF(FD$6:FD19,FD19))</f>
        <v/>
      </c>
      <c r="FJ19" s="37" t="str">
        <f t="shared" si="173"/>
        <v/>
      </c>
      <c r="FK19" s="240" t="str">
        <f t="shared" si="174"/>
        <v/>
      </c>
      <c r="FL19" s="37" t="str">
        <f t="shared" si="175"/>
        <v/>
      </c>
      <c r="FM19" s="37" t="str">
        <f t="shared" si="176"/>
        <v/>
      </c>
      <c r="FN19" s="37" t="str">
        <f t="shared" si="177"/>
        <v/>
      </c>
      <c r="FO19" s="37" t="str">
        <f t="shared" si="178"/>
        <v/>
      </c>
    </row>
    <row r="20" spans="1:171" ht="19.2">
      <c r="A20" s="233">
        <v>15</v>
      </c>
      <c r="B20" s="233">
        <f>COUNTIF('中間シート (2)'!M:M,行政集計シート※記入不要です!A20)</f>
        <v>0</v>
      </c>
      <c r="C20" s="241" t="str">
        <f t="shared" si="179"/>
        <v/>
      </c>
      <c r="D20" s="241" t="str">
        <f t="shared" si="180"/>
        <v/>
      </c>
      <c r="E20" s="241" t="str">
        <f t="shared" si="181"/>
        <v/>
      </c>
      <c r="F20" s="242"/>
      <c r="G20" s="235" t="str">
        <f>IFERROR(VLOOKUP($A20,'中間シート (2)'!$M$6:$AR$65,G$1,FALSE),"")</f>
        <v/>
      </c>
      <c r="H20" s="235" t="str">
        <f>IFERROR(VLOOKUP($A20,'中間シート (2)'!$M$6:$AR$65,H$1,FALSE),"")</f>
        <v/>
      </c>
      <c r="I20" s="235" t="str">
        <f>IFERROR(VLOOKUP($A20,'中間シート (2)'!$M$6:$AR$65,I$1,FALSE),"")</f>
        <v/>
      </c>
      <c r="J20" s="235" t="str">
        <f>IFERROR(VLOOKUP($A20,'中間シート (2)'!$M$6:$AR$65,J$1,FALSE),"")</f>
        <v/>
      </c>
      <c r="K20" s="235" t="str">
        <f>IFERROR(VLOOKUP($A20,'中間シート (2)'!$M$6:$AR$65,K$1,FALSE),"")</f>
        <v/>
      </c>
      <c r="L20" s="235" t="str">
        <f>IFERROR(VLOOKUP($A20,'中間シート (2)'!$M$6:$AR$65,L$1,FALSE),"")</f>
        <v/>
      </c>
      <c r="M20" s="235" t="str">
        <f>IFERROR(VLOOKUP($A20,'中間シート (2)'!$M$6:$AR$65,M$1,FALSE),"")</f>
        <v/>
      </c>
      <c r="N20" s="235" t="str">
        <f>IFERROR(VLOOKUP($A20,'中間シート (2)'!$M$6:$AR$65,N$1,FALSE),"")</f>
        <v/>
      </c>
      <c r="O20" s="235" t="str">
        <f>IFERROR(VLOOKUP($A20,'中間シート (2)'!$M$6:$AR$65,O$1,FALSE),"")</f>
        <v/>
      </c>
      <c r="P20" s="235" t="str">
        <f>IFERROR(VLOOKUP($A20,'中間シート (2)'!$M$6:$AR$65,P$1,FALSE),"")</f>
        <v/>
      </c>
      <c r="Q20" s="235" t="str">
        <f>IFERROR(VLOOKUP($A20,'中間シート (2)'!$M$6:$AR$65,Q$1,FALSE),"")</f>
        <v/>
      </c>
      <c r="R20" s="235" t="str">
        <f>IFERROR(VLOOKUP($A20,'中間シート (2)'!$M$6:$AR$65,R$1,FALSE),"")</f>
        <v/>
      </c>
      <c r="S20" s="235" t="str">
        <f>IFERROR(VLOOKUP($A20,'中間シート (2)'!$M$6:$AR$65,S$1,FALSE),"")</f>
        <v/>
      </c>
      <c r="T20" s="235" t="str">
        <f>IFERROR(VLOOKUP($A20,'中間シート (2)'!$M$6:$AR$65,T$1,FALSE),"")</f>
        <v/>
      </c>
      <c r="U20" s="235" t="str">
        <f>IFERROR(VLOOKUP($A20,'中間シート (2)'!$M$6:$AR$65,U$1,FALSE),"")</f>
        <v/>
      </c>
      <c r="V20" s="235"/>
      <c r="W20" s="235" t="str">
        <f>IFERROR(VLOOKUP($A20,'中間シート (2)'!$M$6:$AR$65,W$1,FALSE),"")</f>
        <v/>
      </c>
      <c r="X20" s="235" t="str">
        <f>IFERROR(VLOOKUP($A20,'中間シート (2)'!$M$6:$AR$65,X$1,FALSE),"")</f>
        <v/>
      </c>
      <c r="Y20" s="235" t="str">
        <f>IFERROR(VLOOKUP($A20,'中間シート (2)'!$M$6:$AR$65,Y$1,FALSE),"")</f>
        <v/>
      </c>
      <c r="Z20" s="235" t="str">
        <f>IFERROR(VLOOKUP($A20,'中間シート (2)'!$M$6:$AR$65,Z$1,FALSE),"")</f>
        <v/>
      </c>
      <c r="AA20" s="235" t="str">
        <f>IFERROR(VLOOKUP($A20,'中間シート (2)'!$M$6:$AR$65,AA$1,FALSE),"")</f>
        <v/>
      </c>
      <c r="AB20" s="235" t="str">
        <f>IFERROR(VLOOKUP($A20,'中間シート (2)'!$M$6:$AR$65,AB$1,FALSE),"")</f>
        <v/>
      </c>
      <c r="AC20" s="235" t="str">
        <f>IFERROR(VLOOKUP($A20,'中間シート (2)'!$M$6:$AR$65,AC$1,FALSE),"")</f>
        <v/>
      </c>
      <c r="AD20" s="235" t="str">
        <f>IFERROR(VLOOKUP($A20,'中間シート (2)'!$M$6:$AR$65,AD$1,FALSE),"")</f>
        <v/>
      </c>
      <c r="AE20" s="235"/>
      <c r="AF20" s="235"/>
      <c r="AG20" s="235"/>
      <c r="AH20" s="250" t="str">
        <f>IFERROR(VLOOKUP($A20,'中間シート (2)'!$M$6:$BC$67,AH$1,FALSE),"")</f>
        <v/>
      </c>
      <c r="AI20" s="250" t="str">
        <f>IFERROR(VLOOKUP($A20,'中間シート (2)'!$M$6:$BC$67,AI$1,FALSE),"")</f>
        <v/>
      </c>
      <c r="AJ20" s="250" t="str">
        <f>IFERROR(VLOOKUP($A20,'中間シート (2)'!$M$6:$BC$67,AJ$1,FALSE),"")</f>
        <v/>
      </c>
      <c r="AK20" s="250" t="str">
        <f>IFERROR(VLOOKUP($A20,'中間シート (2)'!$M$6:$BC$67,AK$1,FALSE),"")</f>
        <v/>
      </c>
      <c r="AL20" s="250" t="str">
        <f>IFERROR(VLOOKUP($A20,'中間シート (2)'!$M$6:$BC$67,AL$1,FALSE),"")</f>
        <v/>
      </c>
      <c r="AM20" s="250" t="str">
        <f>IFERROR(VLOOKUP($A20,'中間シート (2)'!$M$6:$BC$67,AM$1,FALSE),"")</f>
        <v/>
      </c>
      <c r="AN20" s="250" t="str">
        <f>IFERROR(VLOOKUP($A20,'中間シート (2)'!$M$6:$BC$67,AN$1,FALSE),"")</f>
        <v/>
      </c>
      <c r="AO20" s="250" t="str">
        <f>IFERROR(VLOOKUP($A20,'中間シート (2)'!$M$6:$BC$67,AO$1,FALSE),"")</f>
        <v/>
      </c>
      <c r="AR20" s="236"/>
      <c r="AS20" s="236"/>
      <c r="AT20" s="236"/>
      <c r="AU20" s="37">
        <f t="shared" si="5"/>
        <v>41</v>
      </c>
      <c r="AV20" s="37">
        <f t="shared" si="6"/>
        <v>41</v>
      </c>
      <c r="AW20" s="37" t="str">
        <f t="shared" si="58"/>
        <v/>
      </c>
      <c r="AX20" s="37" t="str">
        <f t="shared" si="59"/>
        <v/>
      </c>
      <c r="AY20" s="37" t="str">
        <f t="shared" si="60"/>
        <v/>
      </c>
      <c r="AZ20" s="37" t="str">
        <f t="shared" si="61"/>
        <v/>
      </c>
      <c r="BA20" s="37" t="str">
        <f t="shared" si="62"/>
        <v/>
      </c>
      <c r="BB20" s="37" t="str">
        <f ca="1">IF(AB20="","",IF(COUNTIF(エラー23シート!$G$5:$G$79, OFFSET(I20,IF(H20="",0,-H20+1),0)*100+OFFSET(X20,IF(H20="",0,-H20+1),0)*10+AB20)&gt;0,23,""))</f>
        <v/>
      </c>
      <c r="BC20" s="37" t="str">
        <f t="shared" si="63"/>
        <v/>
      </c>
      <c r="BD20" s="37" t="str">
        <f t="shared" si="64"/>
        <v/>
      </c>
      <c r="BE20" s="37" t="str">
        <f t="shared" si="65"/>
        <v/>
      </c>
      <c r="BF20" s="37" t="str">
        <f t="shared" si="66"/>
        <v/>
      </c>
      <c r="BG20" s="37" t="str">
        <f t="shared" si="67"/>
        <v/>
      </c>
      <c r="BH20" s="37" t="str">
        <f t="shared" si="68"/>
        <v/>
      </c>
      <c r="BI20" s="37" t="str">
        <f t="shared" si="69"/>
        <v/>
      </c>
      <c r="BJ20" s="37" t="str">
        <f t="shared" si="70"/>
        <v/>
      </c>
      <c r="BK20" s="37" t="str">
        <f t="shared" si="71"/>
        <v/>
      </c>
      <c r="BL20" s="37" t="str">
        <f t="shared" si="72"/>
        <v/>
      </c>
      <c r="BM20" s="37" t="str">
        <f t="shared" si="73"/>
        <v/>
      </c>
      <c r="BN20" s="37" t="str">
        <f t="shared" si="74"/>
        <v/>
      </c>
      <c r="BO20" s="37" t="str">
        <f t="shared" si="75"/>
        <v/>
      </c>
      <c r="BP20" s="37" t="str">
        <f t="shared" si="76"/>
        <v/>
      </c>
      <c r="BQ20" s="37" t="str">
        <f t="shared" si="77"/>
        <v/>
      </c>
      <c r="BR20" s="37" t="str">
        <f t="shared" si="78"/>
        <v/>
      </c>
      <c r="BS20" s="237" t="str">
        <f t="shared" si="79"/>
        <v/>
      </c>
      <c r="BT20" s="37" t="str">
        <f t="shared" si="80"/>
        <v/>
      </c>
      <c r="BU20" s="37" t="str">
        <f t="shared" si="81"/>
        <v/>
      </c>
      <c r="BV20" s="37" t="str">
        <f t="shared" si="82"/>
        <v/>
      </c>
      <c r="BW20" s="37" t="str">
        <f t="shared" si="83"/>
        <v/>
      </c>
      <c r="BX20" s="37" t="str">
        <f t="shared" si="84"/>
        <v/>
      </c>
      <c r="BY20" s="37" t="str">
        <f t="shared" si="85"/>
        <v/>
      </c>
      <c r="BZ20" s="37" t="str">
        <f t="shared" si="86"/>
        <v/>
      </c>
      <c r="CA20" s="37" t="str">
        <f t="shared" si="87"/>
        <v/>
      </c>
      <c r="CB20" s="37" t="str">
        <f t="shared" si="88"/>
        <v/>
      </c>
      <c r="CC20" s="37" t="str">
        <f t="shared" si="89"/>
        <v/>
      </c>
      <c r="CD20" s="37" t="str">
        <f t="shared" si="90"/>
        <v/>
      </c>
      <c r="CE20" s="37" t="str">
        <f t="shared" si="91"/>
        <v/>
      </c>
      <c r="CF20" s="37" t="str">
        <f t="shared" si="92"/>
        <v/>
      </c>
      <c r="CG20" s="37" t="str">
        <f t="shared" si="93"/>
        <v/>
      </c>
      <c r="CH20" s="37" t="str">
        <f t="shared" si="94"/>
        <v/>
      </c>
      <c r="CI20" s="37" t="str">
        <f t="shared" si="95"/>
        <v/>
      </c>
      <c r="CJ20" s="37" t="str">
        <f t="shared" si="96"/>
        <v/>
      </c>
      <c r="CK20" s="37" t="str">
        <f t="shared" si="97"/>
        <v/>
      </c>
      <c r="CL20" s="238" t="str">
        <f t="shared" si="98"/>
        <v/>
      </c>
      <c r="CM20" s="37" t="str">
        <f t="shared" si="99"/>
        <v/>
      </c>
      <c r="CN20" s="37" t="str">
        <f t="shared" si="100"/>
        <v/>
      </c>
      <c r="CO20" s="37" t="str">
        <f t="shared" si="101"/>
        <v/>
      </c>
      <c r="CP20" s="37" t="str">
        <f t="shared" si="102"/>
        <v/>
      </c>
      <c r="CQ20" s="37" t="str">
        <f t="shared" si="103"/>
        <v/>
      </c>
      <c r="CR20" s="37" t="str">
        <f t="shared" si="104"/>
        <v/>
      </c>
      <c r="CS20" s="37" t="str">
        <f t="shared" si="105"/>
        <v/>
      </c>
      <c r="CT20" s="37" t="str">
        <f t="shared" si="106"/>
        <v/>
      </c>
      <c r="CU20" s="37" t="str">
        <f t="shared" si="107"/>
        <v/>
      </c>
      <c r="CV20" s="239">
        <f t="shared" si="108"/>
        <v>0</v>
      </c>
      <c r="CW20" s="37" t="str">
        <f t="shared" si="109"/>
        <v/>
      </c>
      <c r="CX20" s="37" t="str">
        <f t="shared" si="110"/>
        <v/>
      </c>
      <c r="CY20" s="37" t="str">
        <f t="shared" si="111"/>
        <v/>
      </c>
      <c r="CZ20" s="37" t="str">
        <f t="shared" si="112"/>
        <v/>
      </c>
      <c r="DA20" s="37" t="str">
        <f t="shared" si="113"/>
        <v/>
      </c>
      <c r="DB20" s="37" t="str">
        <f t="shared" si="114"/>
        <v/>
      </c>
      <c r="DC20" s="37" t="str">
        <f t="shared" si="115"/>
        <v/>
      </c>
      <c r="DD20" s="37" t="str">
        <f t="shared" si="116"/>
        <v/>
      </c>
      <c r="DE20" s="37" t="str">
        <f t="shared" si="117"/>
        <v/>
      </c>
      <c r="DF20" s="37" t="str">
        <f t="shared" si="118"/>
        <v/>
      </c>
      <c r="DG20" s="37" t="str">
        <f t="shared" si="119"/>
        <v/>
      </c>
      <c r="DH20" s="37" t="str">
        <f t="shared" si="120"/>
        <v/>
      </c>
      <c r="DI20" s="37" t="str">
        <f t="shared" si="121"/>
        <v/>
      </c>
      <c r="DJ20" s="37" t="str">
        <f t="shared" si="122"/>
        <v/>
      </c>
      <c r="DK20" s="37" t="str">
        <f t="shared" si="123"/>
        <v/>
      </c>
      <c r="DL20" s="37" t="str">
        <f t="shared" si="124"/>
        <v/>
      </c>
      <c r="DM20" s="37" t="str">
        <f t="shared" si="125"/>
        <v/>
      </c>
      <c r="DN20" s="37" t="str">
        <f t="shared" si="126"/>
        <v/>
      </c>
      <c r="DO20" s="37" t="str">
        <f t="shared" si="127"/>
        <v/>
      </c>
      <c r="DP20" s="37" t="str">
        <f t="shared" si="128"/>
        <v/>
      </c>
      <c r="DQ20" s="37" t="str">
        <f t="shared" si="129"/>
        <v/>
      </c>
      <c r="DR20" s="37" t="str">
        <f t="shared" si="130"/>
        <v/>
      </c>
      <c r="DS20" s="37" t="str">
        <f t="shared" si="131"/>
        <v/>
      </c>
      <c r="DT20" s="37" t="str">
        <f t="shared" si="132"/>
        <v/>
      </c>
      <c r="DU20" s="37" t="str">
        <f t="shared" si="133"/>
        <v/>
      </c>
      <c r="DV20" s="37" t="str">
        <f t="shared" si="134"/>
        <v/>
      </c>
      <c r="DW20" s="37" t="str">
        <f t="shared" si="135"/>
        <v/>
      </c>
      <c r="DX20" s="37" t="str">
        <f t="shared" si="136"/>
        <v/>
      </c>
      <c r="DY20" s="37" t="str">
        <f t="shared" si="137"/>
        <v/>
      </c>
      <c r="DZ20" s="37" t="str">
        <f t="shared" si="138"/>
        <v/>
      </c>
      <c r="EA20" s="37" t="str">
        <f t="shared" si="139"/>
        <v/>
      </c>
      <c r="EB20" s="37" t="str">
        <f t="shared" si="140"/>
        <v/>
      </c>
      <c r="EC20" s="37" t="str">
        <f t="shared" si="141"/>
        <v/>
      </c>
      <c r="ED20" s="37" t="str">
        <f t="shared" si="142"/>
        <v/>
      </c>
      <c r="EE20" s="37" t="str">
        <f t="shared" si="143"/>
        <v/>
      </c>
      <c r="EF20" s="37" t="str">
        <f t="shared" si="144"/>
        <v/>
      </c>
      <c r="EG20" s="37" t="str">
        <f t="shared" si="145"/>
        <v/>
      </c>
      <c r="EH20" s="37" t="str">
        <f t="shared" si="146"/>
        <v/>
      </c>
      <c r="EI20" s="37" t="str">
        <f t="shared" si="147"/>
        <v/>
      </c>
      <c r="EJ20" s="37" t="str">
        <f t="shared" si="148"/>
        <v/>
      </c>
      <c r="EK20" s="37" t="str">
        <f t="shared" si="149"/>
        <v/>
      </c>
      <c r="EL20" s="37" t="str">
        <f t="shared" si="150"/>
        <v/>
      </c>
      <c r="EM20" s="37" t="str">
        <f t="shared" si="151"/>
        <v/>
      </c>
      <c r="EN20" s="37" t="str">
        <f t="shared" si="152"/>
        <v/>
      </c>
      <c r="EO20" s="37" t="str">
        <f t="shared" si="153"/>
        <v/>
      </c>
      <c r="EP20" s="37" t="str">
        <f t="shared" si="154"/>
        <v/>
      </c>
      <c r="EQ20" s="239" t="str">
        <f t="shared" ca="1" si="155"/>
        <v/>
      </c>
      <c r="ER20" s="239" t="str">
        <f t="shared" ca="1" si="156"/>
        <v/>
      </c>
      <c r="ES20" s="37" t="str">
        <f t="shared" ca="1" si="157"/>
        <v/>
      </c>
      <c r="ET20" s="37" t="str">
        <f t="shared" ca="1" si="158"/>
        <v/>
      </c>
      <c r="EU20" s="37" t="str">
        <f t="shared" ca="1" si="159"/>
        <v/>
      </c>
      <c r="EV20" s="37" t="str">
        <f t="shared" ca="1" si="160"/>
        <v/>
      </c>
      <c r="EW20" s="37" t="str">
        <f t="shared" ca="1" si="161"/>
        <v/>
      </c>
      <c r="EX20" s="37" t="str">
        <f t="shared" ca="1" si="162"/>
        <v/>
      </c>
      <c r="EY20" s="37" t="str">
        <f t="shared" ca="1" si="163"/>
        <v/>
      </c>
      <c r="EZ20" s="37" t="str">
        <f t="shared" ca="1" si="164"/>
        <v/>
      </c>
      <c r="FA20" s="37" t="str">
        <f t="shared" ca="1" si="165"/>
        <v/>
      </c>
      <c r="FB20" s="37" t="str">
        <f t="shared" ca="1" si="166"/>
        <v/>
      </c>
      <c r="FC20" s="37" t="str">
        <f t="shared" ca="1" si="167"/>
        <v/>
      </c>
      <c r="FD20" s="239">
        <f t="shared" si="168"/>
        <v>1</v>
      </c>
      <c r="FE20" s="37" t="str">
        <f t="shared" si="169"/>
        <v/>
      </c>
      <c r="FF20" s="37" t="str">
        <f t="shared" si="170"/>
        <v/>
      </c>
      <c r="FG20" s="37" t="str">
        <f t="shared" si="171"/>
        <v/>
      </c>
      <c r="FH20" s="37" t="str">
        <f t="shared" si="172"/>
        <v/>
      </c>
      <c r="FI20" s="239" t="str">
        <f>IF(B20=0,"",COUNTIF(FD$6:FD20,FD20))</f>
        <v/>
      </c>
      <c r="FJ20" s="37" t="str">
        <f t="shared" si="173"/>
        <v/>
      </c>
      <c r="FK20" s="240" t="str">
        <f t="shared" si="174"/>
        <v/>
      </c>
      <c r="FL20" s="37" t="str">
        <f t="shared" si="175"/>
        <v/>
      </c>
      <c r="FM20" s="37" t="str">
        <f t="shared" si="176"/>
        <v/>
      </c>
      <c r="FN20" s="37" t="str">
        <f t="shared" si="177"/>
        <v/>
      </c>
      <c r="FO20" s="37" t="str">
        <f t="shared" si="178"/>
        <v/>
      </c>
    </row>
    <row r="21" spans="1:171" ht="19.2">
      <c r="A21" s="233">
        <v>16</v>
      </c>
      <c r="B21" s="233">
        <f>COUNTIF('中間シート (2)'!M:M,行政集計シート※記入不要です!A21)</f>
        <v>0</v>
      </c>
      <c r="C21" s="241" t="str">
        <f t="shared" si="179"/>
        <v/>
      </c>
      <c r="D21" s="241" t="str">
        <f t="shared" si="180"/>
        <v/>
      </c>
      <c r="E21" s="241" t="str">
        <f t="shared" si="181"/>
        <v/>
      </c>
      <c r="F21" s="242"/>
      <c r="G21" s="235" t="str">
        <f>IFERROR(VLOOKUP($A21,'中間シート (2)'!$M$6:$AR$65,G$1,FALSE),"")</f>
        <v/>
      </c>
      <c r="H21" s="235" t="str">
        <f>IFERROR(VLOOKUP($A21,'中間シート (2)'!$M$6:$AR$65,H$1,FALSE),"")</f>
        <v/>
      </c>
      <c r="I21" s="235" t="str">
        <f>IFERROR(VLOOKUP($A21,'中間シート (2)'!$M$6:$AR$65,I$1,FALSE),"")</f>
        <v/>
      </c>
      <c r="J21" s="235" t="str">
        <f>IFERROR(VLOOKUP($A21,'中間シート (2)'!$M$6:$AR$65,J$1,FALSE),"")</f>
        <v/>
      </c>
      <c r="K21" s="235" t="str">
        <f>IFERROR(VLOOKUP($A21,'中間シート (2)'!$M$6:$AR$65,K$1,FALSE),"")</f>
        <v/>
      </c>
      <c r="L21" s="235" t="str">
        <f>IFERROR(VLOOKUP($A21,'中間シート (2)'!$M$6:$AR$65,L$1,FALSE),"")</f>
        <v/>
      </c>
      <c r="M21" s="235" t="str">
        <f>IFERROR(VLOOKUP($A21,'中間シート (2)'!$M$6:$AR$65,M$1,FALSE),"")</f>
        <v/>
      </c>
      <c r="N21" s="235" t="str">
        <f>IFERROR(VLOOKUP($A21,'中間シート (2)'!$M$6:$AR$65,N$1,FALSE),"")</f>
        <v/>
      </c>
      <c r="O21" s="235" t="str">
        <f>IFERROR(VLOOKUP($A21,'中間シート (2)'!$M$6:$AR$65,O$1,FALSE),"")</f>
        <v/>
      </c>
      <c r="P21" s="235" t="str">
        <f>IFERROR(VLOOKUP($A21,'中間シート (2)'!$M$6:$AR$65,P$1,FALSE),"")</f>
        <v/>
      </c>
      <c r="Q21" s="235" t="str">
        <f>IFERROR(VLOOKUP($A21,'中間シート (2)'!$M$6:$AR$65,Q$1,FALSE),"")</f>
        <v/>
      </c>
      <c r="R21" s="235" t="str">
        <f>IFERROR(VLOOKUP($A21,'中間シート (2)'!$M$6:$AR$65,R$1,FALSE),"")</f>
        <v/>
      </c>
      <c r="S21" s="235" t="str">
        <f>IFERROR(VLOOKUP($A21,'中間シート (2)'!$M$6:$AR$65,S$1,FALSE),"")</f>
        <v/>
      </c>
      <c r="T21" s="235" t="str">
        <f>IFERROR(VLOOKUP($A21,'中間シート (2)'!$M$6:$AR$65,T$1,FALSE),"")</f>
        <v/>
      </c>
      <c r="U21" s="235" t="str">
        <f>IFERROR(VLOOKUP($A21,'中間シート (2)'!$M$6:$AR$65,U$1,FALSE),"")</f>
        <v/>
      </c>
      <c r="V21" s="235"/>
      <c r="W21" s="235" t="str">
        <f>IFERROR(VLOOKUP($A21,'中間シート (2)'!$M$6:$AR$65,W$1,FALSE),"")</f>
        <v/>
      </c>
      <c r="X21" s="235" t="str">
        <f>IFERROR(VLOOKUP($A21,'中間シート (2)'!$M$6:$AR$65,X$1,FALSE),"")</f>
        <v/>
      </c>
      <c r="Y21" s="235" t="str">
        <f>IFERROR(VLOOKUP($A21,'中間シート (2)'!$M$6:$AR$65,Y$1,FALSE),"")</f>
        <v/>
      </c>
      <c r="Z21" s="235" t="str">
        <f>IFERROR(VLOOKUP($A21,'中間シート (2)'!$M$6:$AR$65,Z$1,FALSE),"")</f>
        <v/>
      </c>
      <c r="AA21" s="235" t="str">
        <f>IFERROR(VLOOKUP($A21,'中間シート (2)'!$M$6:$AR$65,AA$1,FALSE),"")</f>
        <v/>
      </c>
      <c r="AB21" s="235" t="str">
        <f>IFERROR(VLOOKUP($A21,'中間シート (2)'!$M$6:$AR$65,AB$1,FALSE),"")</f>
        <v/>
      </c>
      <c r="AC21" s="235" t="str">
        <f>IFERROR(VLOOKUP($A21,'中間シート (2)'!$M$6:$AR$65,AC$1,FALSE),"")</f>
        <v/>
      </c>
      <c r="AD21" s="235" t="str">
        <f>IFERROR(VLOOKUP($A21,'中間シート (2)'!$M$6:$AR$65,AD$1,FALSE),"")</f>
        <v/>
      </c>
      <c r="AE21" s="235"/>
      <c r="AF21" s="235"/>
      <c r="AG21" s="235"/>
      <c r="AH21" s="250" t="str">
        <f>IFERROR(VLOOKUP($A21,'中間シート (2)'!$M$6:$BC$67,AH$1,FALSE),"")</f>
        <v/>
      </c>
      <c r="AI21" s="250" t="str">
        <f>IFERROR(VLOOKUP($A21,'中間シート (2)'!$M$6:$BC$67,AI$1,FALSE),"")</f>
        <v/>
      </c>
      <c r="AJ21" s="250" t="str">
        <f>IFERROR(VLOOKUP($A21,'中間シート (2)'!$M$6:$BC$67,AJ$1,FALSE),"")</f>
        <v/>
      </c>
      <c r="AK21" s="250" t="str">
        <f>IFERROR(VLOOKUP($A21,'中間シート (2)'!$M$6:$BC$67,AK$1,FALSE),"")</f>
        <v/>
      </c>
      <c r="AL21" s="250" t="str">
        <f>IFERROR(VLOOKUP($A21,'中間シート (2)'!$M$6:$BC$67,AL$1,FALSE),"")</f>
        <v/>
      </c>
      <c r="AM21" s="250" t="str">
        <f>IFERROR(VLOOKUP($A21,'中間シート (2)'!$M$6:$BC$67,AM$1,FALSE),"")</f>
        <v/>
      </c>
      <c r="AN21" s="250" t="str">
        <f>IFERROR(VLOOKUP($A21,'中間シート (2)'!$M$6:$BC$67,AN$1,FALSE),"")</f>
        <v/>
      </c>
      <c r="AO21" s="250" t="str">
        <f>IFERROR(VLOOKUP($A21,'中間シート (2)'!$M$6:$BC$67,AO$1,FALSE),"")</f>
        <v/>
      </c>
      <c r="AR21" s="236"/>
      <c r="AS21" s="236"/>
      <c r="AT21" s="236"/>
      <c r="AU21" s="37">
        <f t="shared" si="5"/>
        <v>41</v>
      </c>
      <c r="AV21" s="37">
        <f t="shared" si="6"/>
        <v>41</v>
      </c>
      <c r="AW21" s="37" t="str">
        <f t="shared" si="58"/>
        <v/>
      </c>
      <c r="AX21" s="37" t="str">
        <f t="shared" si="59"/>
        <v/>
      </c>
      <c r="AY21" s="37" t="str">
        <f t="shared" si="60"/>
        <v/>
      </c>
      <c r="AZ21" s="37" t="str">
        <f t="shared" si="61"/>
        <v/>
      </c>
      <c r="BA21" s="37" t="str">
        <f t="shared" si="62"/>
        <v/>
      </c>
      <c r="BB21" s="37" t="str">
        <f ca="1">IF(AB21="","",IF(COUNTIF(エラー23シート!$G$5:$G$79, OFFSET(I21,IF(H21="",0,-H21+1),0)*100+OFFSET(X21,IF(H21="",0,-H21+1),0)*10+AB21)&gt;0,23,""))</f>
        <v/>
      </c>
      <c r="BC21" s="37" t="str">
        <f t="shared" si="63"/>
        <v/>
      </c>
      <c r="BD21" s="37" t="str">
        <f t="shared" si="64"/>
        <v/>
      </c>
      <c r="BE21" s="37" t="str">
        <f t="shared" si="65"/>
        <v/>
      </c>
      <c r="BF21" s="37" t="str">
        <f t="shared" si="66"/>
        <v/>
      </c>
      <c r="BG21" s="37" t="str">
        <f t="shared" si="67"/>
        <v/>
      </c>
      <c r="BH21" s="37" t="str">
        <f t="shared" si="68"/>
        <v/>
      </c>
      <c r="BI21" s="37" t="str">
        <f t="shared" si="69"/>
        <v/>
      </c>
      <c r="BJ21" s="37" t="str">
        <f t="shared" si="70"/>
        <v/>
      </c>
      <c r="BK21" s="37" t="str">
        <f t="shared" si="71"/>
        <v/>
      </c>
      <c r="BL21" s="37" t="str">
        <f t="shared" si="72"/>
        <v/>
      </c>
      <c r="BM21" s="37" t="str">
        <f t="shared" si="73"/>
        <v/>
      </c>
      <c r="BN21" s="37" t="str">
        <f t="shared" si="74"/>
        <v/>
      </c>
      <c r="BO21" s="37" t="str">
        <f t="shared" si="75"/>
        <v/>
      </c>
      <c r="BP21" s="37" t="str">
        <f t="shared" si="76"/>
        <v/>
      </c>
      <c r="BQ21" s="37" t="str">
        <f t="shared" si="77"/>
        <v/>
      </c>
      <c r="BR21" s="37" t="str">
        <f t="shared" si="78"/>
        <v/>
      </c>
      <c r="BS21" s="237" t="str">
        <f t="shared" si="79"/>
        <v/>
      </c>
      <c r="BT21" s="37" t="str">
        <f t="shared" si="80"/>
        <v/>
      </c>
      <c r="BU21" s="37" t="str">
        <f t="shared" si="81"/>
        <v/>
      </c>
      <c r="BV21" s="37" t="str">
        <f t="shared" si="82"/>
        <v/>
      </c>
      <c r="BW21" s="37" t="str">
        <f t="shared" si="83"/>
        <v/>
      </c>
      <c r="BX21" s="37" t="str">
        <f t="shared" si="84"/>
        <v/>
      </c>
      <c r="BY21" s="37" t="str">
        <f t="shared" si="85"/>
        <v/>
      </c>
      <c r="BZ21" s="37" t="str">
        <f t="shared" si="86"/>
        <v/>
      </c>
      <c r="CA21" s="37" t="str">
        <f t="shared" si="87"/>
        <v/>
      </c>
      <c r="CB21" s="37" t="str">
        <f t="shared" si="88"/>
        <v/>
      </c>
      <c r="CC21" s="37" t="str">
        <f t="shared" si="89"/>
        <v/>
      </c>
      <c r="CD21" s="37" t="str">
        <f t="shared" si="90"/>
        <v/>
      </c>
      <c r="CE21" s="37" t="str">
        <f t="shared" si="91"/>
        <v/>
      </c>
      <c r="CF21" s="37" t="str">
        <f t="shared" si="92"/>
        <v/>
      </c>
      <c r="CG21" s="37" t="str">
        <f t="shared" si="93"/>
        <v/>
      </c>
      <c r="CH21" s="37" t="str">
        <f t="shared" si="94"/>
        <v/>
      </c>
      <c r="CI21" s="37" t="str">
        <f t="shared" si="95"/>
        <v/>
      </c>
      <c r="CJ21" s="37" t="str">
        <f t="shared" si="96"/>
        <v/>
      </c>
      <c r="CK21" s="37" t="str">
        <f t="shared" si="97"/>
        <v/>
      </c>
      <c r="CL21" s="238" t="str">
        <f t="shared" si="98"/>
        <v/>
      </c>
      <c r="CM21" s="37" t="str">
        <f t="shared" si="99"/>
        <v/>
      </c>
      <c r="CN21" s="37" t="str">
        <f t="shared" si="100"/>
        <v/>
      </c>
      <c r="CO21" s="37" t="str">
        <f t="shared" si="101"/>
        <v/>
      </c>
      <c r="CP21" s="37" t="str">
        <f t="shared" si="102"/>
        <v/>
      </c>
      <c r="CQ21" s="37" t="str">
        <f t="shared" si="103"/>
        <v/>
      </c>
      <c r="CR21" s="37" t="str">
        <f t="shared" si="104"/>
        <v/>
      </c>
      <c r="CS21" s="37" t="str">
        <f t="shared" si="105"/>
        <v/>
      </c>
      <c r="CT21" s="37" t="str">
        <f t="shared" si="106"/>
        <v/>
      </c>
      <c r="CU21" s="37" t="str">
        <f t="shared" si="107"/>
        <v/>
      </c>
      <c r="CV21" s="239">
        <f t="shared" si="108"/>
        <v>0</v>
      </c>
      <c r="CW21" s="37" t="str">
        <f t="shared" si="109"/>
        <v/>
      </c>
      <c r="CX21" s="37" t="str">
        <f t="shared" si="110"/>
        <v/>
      </c>
      <c r="CY21" s="37" t="str">
        <f t="shared" si="111"/>
        <v/>
      </c>
      <c r="CZ21" s="37" t="str">
        <f t="shared" si="112"/>
        <v/>
      </c>
      <c r="DA21" s="37" t="str">
        <f t="shared" si="113"/>
        <v/>
      </c>
      <c r="DB21" s="37" t="str">
        <f t="shared" si="114"/>
        <v/>
      </c>
      <c r="DC21" s="37" t="str">
        <f t="shared" si="115"/>
        <v/>
      </c>
      <c r="DD21" s="37" t="str">
        <f t="shared" si="116"/>
        <v/>
      </c>
      <c r="DE21" s="37" t="str">
        <f t="shared" si="117"/>
        <v/>
      </c>
      <c r="DF21" s="37" t="str">
        <f t="shared" si="118"/>
        <v/>
      </c>
      <c r="DG21" s="37" t="str">
        <f t="shared" si="119"/>
        <v/>
      </c>
      <c r="DH21" s="37" t="str">
        <f t="shared" si="120"/>
        <v/>
      </c>
      <c r="DI21" s="37" t="str">
        <f t="shared" si="121"/>
        <v/>
      </c>
      <c r="DJ21" s="37" t="str">
        <f t="shared" si="122"/>
        <v/>
      </c>
      <c r="DK21" s="37" t="str">
        <f t="shared" si="123"/>
        <v/>
      </c>
      <c r="DL21" s="37" t="str">
        <f t="shared" si="124"/>
        <v/>
      </c>
      <c r="DM21" s="37" t="str">
        <f t="shared" si="125"/>
        <v/>
      </c>
      <c r="DN21" s="37" t="str">
        <f t="shared" si="126"/>
        <v/>
      </c>
      <c r="DO21" s="37" t="str">
        <f t="shared" si="127"/>
        <v/>
      </c>
      <c r="DP21" s="37" t="str">
        <f t="shared" si="128"/>
        <v/>
      </c>
      <c r="DQ21" s="37" t="str">
        <f t="shared" si="129"/>
        <v/>
      </c>
      <c r="DR21" s="37" t="str">
        <f t="shared" si="130"/>
        <v/>
      </c>
      <c r="DS21" s="37" t="str">
        <f t="shared" si="131"/>
        <v/>
      </c>
      <c r="DT21" s="37" t="str">
        <f t="shared" si="132"/>
        <v/>
      </c>
      <c r="DU21" s="37" t="str">
        <f t="shared" si="133"/>
        <v/>
      </c>
      <c r="DV21" s="37" t="str">
        <f t="shared" si="134"/>
        <v/>
      </c>
      <c r="DW21" s="37" t="str">
        <f t="shared" si="135"/>
        <v/>
      </c>
      <c r="DX21" s="37" t="str">
        <f t="shared" si="136"/>
        <v/>
      </c>
      <c r="DY21" s="37" t="str">
        <f t="shared" si="137"/>
        <v/>
      </c>
      <c r="DZ21" s="37" t="str">
        <f t="shared" si="138"/>
        <v/>
      </c>
      <c r="EA21" s="37" t="str">
        <f t="shared" si="139"/>
        <v/>
      </c>
      <c r="EB21" s="37" t="str">
        <f t="shared" si="140"/>
        <v/>
      </c>
      <c r="EC21" s="37" t="str">
        <f t="shared" si="141"/>
        <v/>
      </c>
      <c r="ED21" s="37" t="str">
        <f t="shared" si="142"/>
        <v/>
      </c>
      <c r="EE21" s="37" t="str">
        <f t="shared" si="143"/>
        <v/>
      </c>
      <c r="EF21" s="37" t="str">
        <f t="shared" si="144"/>
        <v/>
      </c>
      <c r="EG21" s="37" t="str">
        <f t="shared" si="145"/>
        <v/>
      </c>
      <c r="EH21" s="37" t="str">
        <f t="shared" si="146"/>
        <v/>
      </c>
      <c r="EI21" s="37" t="str">
        <f t="shared" si="147"/>
        <v/>
      </c>
      <c r="EJ21" s="37" t="str">
        <f t="shared" si="148"/>
        <v/>
      </c>
      <c r="EK21" s="37" t="str">
        <f t="shared" si="149"/>
        <v/>
      </c>
      <c r="EL21" s="37" t="str">
        <f t="shared" si="150"/>
        <v/>
      </c>
      <c r="EM21" s="37" t="str">
        <f t="shared" si="151"/>
        <v/>
      </c>
      <c r="EN21" s="37" t="str">
        <f t="shared" si="152"/>
        <v/>
      </c>
      <c r="EO21" s="37" t="str">
        <f t="shared" si="153"/>
        <v/>
      </c>
      <c r="EP21" s="37" t="str">
        <f t="shared" si="154"/>
        <v/>
      </c>
      <c r="EQ21" s="239" t="str">
        <f t="shared" ca="1" si="155"/>
        <v/>
      </c>
      <c r="ER21" s="239" t="str">
        <f t="shared" ca="1" si="156"/>
        <v/>
      </c>
      <c r="ES21" s="37" t="str">
        <f t="shared" ca="1" si="157"/>
        <v/>
      </c>
      <c r="ET21" s="37" t="str">
        <f t="shared" ca="1" si="158"/>
        <v/>
      </c>
      <c r="EU21" s="37" t="str">
        <f t="shared" ca="1" si="159"/>
        <v/>
      </c>
      <c r="EV21" s="37" t="str">
        <f t="shared" ca="1" si="160"/>
        <v/>
      </c>
      <c r="EW21" s="37" t="str">
        <f t="shared" ca="1" si="161"/>
        <v/>
      </c>
      <c r="EX21" s="37" t="str">
        <f t="shared" ca="1" si="162"/>
        <v/>
      </c>
      <c r="EY21" s="37" t="str">
        <f t="shared" ca="1" si="163"/>
        <v/>
      </c>
      <c r="EZ21" s="37" t="str">
        <f t="shared" ca="1" si="164"/>
        <v/>
      </c>
      <c r="FA21" s="37" t="str">
        <f t="shared" ca="1" si="165"/>
        <v/>
      </c>
      <c r="FB21" s="37" t="str">
        <f t="shared" ca="1" si="166"/>
        <v/>
      </c>
      <c r="FC21" s="37" t="str">
        <f t="shared" ca="1" si="167"/>
        <v/>
      </c>
      <c r="FD21" s="239">
        <f t="shared" si="168"/>
        <v>1</v>
      </c>
      <c r="FE21" s="37" t="str">
        <f t="shared" si="169"/>
        <v/>
      </c>
      <c r="FF21" s="37" t="str">
        <f t="shared" si="170"/>
        <v/>
      </c>
      <c r="FG21" s="37" t="str">
        <f t="shared" si="171"/>
        <v/>
      </c>
      <c r="FH21" s="37" t="str">
        <f t="shared" si="172"/>
        <v/>
      </c>
      <c r="FI21" s="239" t="str">
        <f>IF(B21=0,"",COUNTIF(FD$6:FD21,FD21))</f>
        <v/>
      </c>
      <c r="FJ21" s="37" t="str">
        <f t="shared" si="173"/>
        <v/>
      </c>
      <c r="FK21" s="240" t="str">
        <f t="shared" si="174"/>
        <v/>
      </c>
      <c r="FL21" s="37" t="str">
        <f t="shared" si="175"/>
        <v/>
      </c>
      <c r="FM21" s="37" t="str">
        <f t="shared" si="176"/>
        <v/>
      </c>
      <c r="FN21" s="37" t="str">
        <f t="shared" si="177"/>
        <v/>
      </c>
      <c r="FO21" s="37" t="str">
        <f t="shared" si="178"/>
        <v/>
      </c>
    </row>
    <row r="22" spans="1:171" ht="19.2">
      <c r="A22" s="233">
        <v>17</v>
      </c>
      <c r="B22" s="233">
        <f>COUNTIF('中間シート (2)'!M:M,行政集計シート※記入不要です!A22)</f>
        <v>0</v>
      </c>
      <c r="C22" s="241" t="str">
        <f t="shared" si="179"/>
        <v/>
      </c>
      <c r="D22" s="241" t="str">
        <f t="shared" si="180"/>
        <v/>
      </c>
      <c r="E22" s="241" t="str">
        <f t="shared" si="181"/>
        <v/>
      </c>
      <c r="F22" s="242"/>
      <c r="G22" s="235" t="str">
        <f>IFERROR(VLOOKUP($A22,'中間シート (2)'!$M$6:$AR$65,G$1,FALSE),"")</f>
        <v/>
      </c>
      <c r="H22" s="235" t="str">
        <f>IFERROR(VLOOKUP($A22,'中間シート (2)'!$M$6:$AR$65,H$1,FALSE),"")</f>
        <v/>
      </c>
      <c r="I22" s="235" t="str">
        <f>IFERROR(VLOOKUP($A22,'中間シート (2)'!$M$6:$AR$65,I$1,FALSE),"")</f>
        <v/>
      </c>
      <c r="J22" s="235" t="str">
        <f>IFERROR(VLOOKUP($A22,'中間シート (2)'!$M$6:$AR$65,J$1,FALSE),"")</f>
        <v/>
      </c>
      <c r="K22" s="235" t="str">
        <f>IFERROR(VLOOKUP($A22,'中間シート (2)'!$M$6:$AR$65,K$1,FALSE),"")</f>
        <v/>
      </c>
      <c r="L22" s="235" t="str">
        <f>IFERROR(VLOOKUP($A22,'中間シート (2)'!$M$6:$AR$65,L$1,FALSE),"")</f>
        <v/>
      </c>
      <c r="M22" s="235" t="str">
        <f>IFERROR(VLOOKUP($A22,'中間シート (2)'!$M$6:$AR$65,M$1,FALSE),"")</f>
        <v/>
      </c>
      <c r="N22" s="235" t="str">
        <f>IFERROR(VLOOKUP($A22,'中間シート (2)'!$M$6:$AR$65,N$1,FALSE),"")</f>
        <v/>
      </c>
      <c r="O22" s="235" t="str">
        <f>IFERROR(VLOOKUP($A22,'中間シート (2)'!$M$6:$AR$65,O$1,FALSE),"")</f>
        <v/>
      </c>
      <c r="P22" s="235" t="str">
        <f>IFERROR(VLOOKUP($A22,'中間シート (2)'!$M$6:$AR$65,P$1,FALSE),"")</f>
        <v/>
      </c>
      <c r="Q22" s="235" t="str">
        <f>IFERROR(VLOOKUP($A22,'中間シート (2)'!$M$6:$AR$65,Q$1,FALSE),"")</f>
        <v/>
      </c>
      <c r="R22" s="235" t="str">
        <f>IFERROR(VLOOKUP($A22,'中間シート (2)'!$M$6:$AR$65,R$1,FALSE),"")</f>
        <v/>
      </c>
      <c r="S22" s="235" t="str">
        <f>IFERROR(VLOOKUP($A22,'中間シート (2)'!$M$6:$AR$65,S$1,FALSE),"")</f>
        <v/>
      </c>
      <c r="T22" s="235" t="str">
        <f>IFERROR(VLOOKUP($A22,'中間シート (2)'!$M$6:$AR$65,T$1,FALSE),"")</f>
        <v/>
      </c>
      <c r="U22" s="235" t="str">
        <f>IFERROR(VLOOKUP($A22,'中間シート (2)'!$M$6:$AR$65,U$1,FALSE),"")</f>
        <v/>
      </c>
      <c r="V22" s="235"/>
      <c r="W22" s="235" t="str">
        <f>IFERROR(VLOOKUP($A22,'中間シート (2)'!$M$6:$AR$65,W$1,FALSE),"")</f>
        <v/>
      </c>
      <c r="X22" s="235" t="str">
        <f>IFERROR(VLOOKUP($A22,'中間シート (2)'!$M$6:$AR$65,X$1,FALSE),"")</f>
        <v/>
      </c>
      <c r="Y22" s="235" t="str">
        <f>IFERROR(VLOOKUP($A22,'中間シート (2)'!$M$6:$AR$65,Y$1,FALSE),"")</f>
        <v/>
      </c>
      <c r="Z22" s="235" t="str">
        <f>IFERROR(VLOOKUP($A22,'中間シート (2)'!$M$6:$AR$65,Z$1,FALSE),"")</f>
        <v/>
      </c>
      <c r="AA22" s="235" t="str">
        <f>IFERROR(VLOOKUP($A22,'中間シート (2)'!$M$6:$AR$65,AA$1,FALSE),"")</f>
        <v/>
      </c>
      <c r="AB22" s="235" t="str">
        <f>IFERROR(VLOOKUP($A22,'中間シート (2)'!$M$6:$AR$65,AB$1,FALSE),"")</f>
        <v/>
      </c>
      <c r="AC22" s="235" t="str">
        <f>IFERROR(VLOOKUP($A22,'中間シート (2)'!$M$6:$AR$65,AC$1,FALSE),"")</f>
        <v/>
      </c>
      <c r="AD22" s="235" t="str">
        <f>IFERROR(VLOOKUP($A22,'中間シート (2)'!$M$6:$AR$65,AD$1,FALSE),"")</f>
        <v/>
      </c>
      <c r="AE22" s="235"/>
      <c r="AF22" s="235"/>
      <c r="AG22" s="235"/>
      <c r="AH22" s="250" t="str">
        <f>IFERROR(VLOOKUP($A22,'中間シート (2)'!$M$6:$BC$67,AH$1,FALSE),"")</f>
        <v/>
      </c>
      <c r="AI22" s="250" t="str">
        <f>IFERROR(VLOOKUP($A22,'中間シート (2)'!$M$6:$BC$67,AI$1,FALSE),"")</f>
        <v/>
      </c>
      <c r="AJ22" s="250" t="str">
        <f>IFERROR(VLOOKUP($A22,'中間シート (2)'!$M$6:$BC$67,AJ$1,FALSE),"")</f>
        <v/>
      </c>
      <c r="AK22" s="250" t="str">
        <f>IFERROR(VLOOKUP($A22,'中間シート (2)'!$M$6:$BC$67,AK$1,FALSE),"")</f>
        <v/>
      </c>
      <c r="AL22" s="250" t="str">
        <f>IFERROR(VLOOKUP($A22,'中間シート (2)'!$M$6:$BC$67,AL$1,FALSE),"")</f>
        <v/>
      </c>
      <c r="AM22" s="250" t="str">
        <f>IFERROR(VLOOKUP($A22,'中間シート (2)'!$M$6:$BC$67,AM$1,FALSE),"")</f>
        <v/>
      </c>
      <c r="AN22" s="250" t="str">
        <f>IFERROR(VLOOKUP($A22,'中間シート (2)'!$M$6:$BC$67,AN$1,FALSE),"")</f>
        <v/>
      </c>
      <c r="AO22" s="250" t="str">
        <f>IFERROR(VLOOKUP($A22,'中間シート (2)'!$M$6:$BC$67,AO$1,FALSE),"")</f>
        <v/>
      </c>
      <c r="AR22" s="236"/>
      <c r="AS22" s="236"/>
      <c r="AT22" s="236"/>
      <c r="AU22" s="37">
        <f t="shared" si="5"/>
        <v>41</v>
      </c>
      <c r="AV22" s="37">
        <f t="shared" si="6"/>
        <v>41</v>
      </c>
      <c r="AW22" s="37" t="str">
        <f t="shared" si="58"/>
        <v/>
      </c>
      <c r="AX22" s="37" t="str">
        <f t="shared" si="59"/>
        <v/>
      </c>
      <c r="AY22" s="37" t="str">
        <f t="shared" si="60"/>
        <v/>
      </c>
      <c r="AZ22" s="37" t="str">
        <f t="shared" si="61"/>
        <v/>
      </c>
      <c r="BA22" s="37" t="str">
        <f t="shared" si="62"/>
        <v/>
      </c>
      <c r="BB22" s="37" t="str">
        <f ca="1">IF(AB22="","",IF(COUNTIF(エラー23シート!$G$5:$G$79, OFFSET(I22,IF(H22="",0,-H22+1),0)*100+OFFSET(X22,IF(H22="",0,-H22+1),0)*10+AB22)&gt;0,23,""))</f>
        <v/>
      </c>
      <c r="BC22" s="37" t="str">
        <f t="shared" si="63"/>
        <v/>
      </c>
      <c r="BD22" s="37" t="str">
        <f t="shared" si="64"/>
        <v/>
      </c>
      <c r="BE22" s="37" t="str">
        <f t="shared" si="65"/>
        <v/>
      </c>
      <c r="BF22" s="37" t="str">
        <f t="shared" si="66"/>
        <v/>
      </c>
      <c r="BG22" s="37" t="str">
        <f t="shared" si="67"/>
        <v/>
      </c>
      <c r="BH22" s="37" t="str">
        <f t="shared" si="68"/>
        <v/>
      </c>
      <c r="BI22" s="37" t="str">
        <f t="shared" si="69"/>
        <v/>
      </c>
      <c r="BJ22" s="37" t="str">
        <f t="shared" si="70"/>
        <v/>
      </c>
      <c r="BK22" s="37" t="str">
        <f t="shared" si="71"/>
        <v/>
      </c>
      <c r="BL22" s="37" t="str">
        <f t="shared" si="72"/>
        <v/>
      </c>
      <c r="BM22" s="37" t="str">
        <f t="shared" si="73"/>
        <v/>
      </c>
      <c r="BN22" s="37" t="str">
        <f t="shared" si="74"/>
        <v/>
      </c>
      <c r="BO22" s="37" t="str">
        <f t="shared" si="75"/>
        <v/>
      </c>
      <c r="BP22" s="37" t="str">
        <f t="shared" si="76"/>
        <v/>
      </c>
      <c r="BQ22" s="37" t="str">
        <f t="shared" si="77"/>
        <v/>
      </c>
      <c r="BR22" s="37" t="str">
        <f t="shared" si="78"/>
        <v/>
      </c>
      <c r="BS22" s="237" t="str">
        <f t="shared" si="79"/>
        <v/>
      </c>
      <c r="BT22" s="37" t="str">
        <f t="shared" si="80"/>
        <v/>
      </c>
      <c r="BU22" s="37" t="str">
        <f t="shared" si="81"/>
        <v/>
      </c>
      <c r="BV22" s="37" t="str">
        <f t="shared" si="82"/>
        <v/>
      </c>
      <c r="BW22" s="37" t="str">
        <f t="shared" si="83"/>
        <v/>
      </c>
      <c r="BX22" s="37" t="str">
        <f t="shared" si="84"/>
        <v/>
      </c>
      <c r="BY22" s="37" t="str">
        <f t="shared" si="85"/>
        <v/>
      </c>
      <c r="BZ22" s="37" t="str">
        <f t="shared" si="86"/>
        <v/>
      </c>
      <c r="CA22" s="37" t="str">
        <f t="shared" si="87"/>
        <v/>
      </c>
      <c r="CB22" s="37" t="str">
        <f t="shared" si="88"/>
        <v/>
      </c>
      <c r="CC22" s="37" t="str">
        <f t="shared" si="89"/>
        <v/>
      </c>
      <c r="CD22" s="37" t="str">
        <f t="shared" si="90"/>
        <v/>
      </c>
      <c r="CE22" s="37" t="str">
        <f t="shared" si="91"/>
        <v/>
      </c>
      <c r="CF22" s="37" t="str">
        <f t="shared" si="92"/>
        <v/>
      </c>
      <c r="CG22" s="37" t="str">
        <f t="shared" si="93"/>
        <v/>
      </c>
      <c r="CH22" s="37" t="str">
        <f t="shared" si="94"/>
        <v/>
      </c>
      <c r="CI22" s="37" t="str">
        <f t="shared" si="95"/>
        <v/>
      </c>
      <c r="CJ22" s="37" t="str">
        <f t="shared" si="96"/>
        <v/>
      </c>
      <c r="CK22" s="37" t="str">
        <f t="shared" si="97"/>
        <v/>
      </c>
      <c r="CL22" s="238" t="str">
        <f t="shared" si="98"/>
        <v/>
      </c>
      <c r="CM22" s="37" t="str">
        <f t="shared" si="99"/>
        <v/>
      </c>
      <c r="CN22" s="37" t="str">
        <f t="shared" si="100"/>
        <v/>
      </c>
      <c r="CO22" s="37" t="str">
        <f t="shared" si="101"/>
        <v/>
      </c>
      <c r="CP22" s="37" t="str">
        <f t="shared" si="102"/>
        <v/>
      </c>
      <c r="CQ22" s="37" t="str">
        <f t="shared" si="103"/>
        <v/>
      </c>
      <c r="CR22" s="37" t="str">
        <f t="shared" si="104"/>
        <v/>
      </c>
      <c r="CS22" s="37" t="str">
        <f t="shared" si="105"/>
        <v/>
      </c>
      <c r="CT22" s="37" t="str">
        <f t="shared" si="106"/>
        <v/>
      </c>
      <c r="CU22" s="37" t="str">
        <f t="shared" si="107"/>
        <v/>
      </c>
      <c r="CV22" s="239">
        <f t="shared" si="108"/>
        <v>0</v>
      </c>
      <c r="CW22" s="37" t="str">
        <f t="shared" si="109"/>
        <v/>
      </c>
      <c r="CX22" s="37" t="str">
        <f t="shared" si="110"/>
        <v/>
      </c>
      <c r="CY22" s="37" t="str">
        <f t="shared" si="111"/>
        <v/>
      </c>
      <c r="CZ22" s="37" t="str">
        <f t="shared" si="112"/>
        <v/>
      </c>
      <c r="DA22" s="37" t="str">
        <f t="shared" si="113"/>
        <v/>
      </c>
      <c r="DB22" s="37" t="str">
        <f t="shared" si="114"/>
        <v/>
      </c>
      <c r="DC22" s="37" t="str">
        <f t="shared" si="115"/>
        <v/>
      </c>
      <c r="DD22" s="37" t="str">
        <f t="shared" si="116"/>
        <v/>
      </c>
      <c r="DE22" s="37" t="str">
        <f t="shared" si="117"/>
        <v/>
      </c>
      <c r="DF22" s="37" t="str">
        <f t="shared" si="118"/>
        <v/>
      </c>
      <c r="DG22" s="37" t="str">
        <f t="shared" si="119"/>
        <v/>
      </c>
      <c r="DH22" s="37" t="str">
        <f t="shared" si="120"/>
        <v/>
      </c>
      <c r="DI22" s="37" t="str">
        <f t="shared" si="121"/>
        <v/>
      </c>
      <c r="DJ22" s="37" t="str">
        <f t="shared" si="122"/>
        <v/>
      </c>
      <c r="DK22" s="37" t="str">
        <f t="shared" si="123"/>
        <v/>
      </c>
      <c r="DL22" s="37" t="str">
        <f t="shared" si="124"/>
        <v/>
      </c>
      <c r="DM22" s="37" t="str">
        <f t="shared" si="125"/>
        <v/>
      </c>
      <c r="DN22" s="37" t="str">
        <f t="shared" si="126"/>
        <v/>
      </c>
      <c r="DO22" s="37" t="str">
        <f t="shared" si="127"/>
        <v/>
      </c>
      <c r="DP22" s="37" t="str">
        <f t="shared" si="128"/>
        <v/>
      </c>
      <c r="DQ22" s="37" t="str">
        <f t="shared" si="129"/>
        <v/>
      </c>
      <c r="DR22" s="37" t="str">
        <f t="shared" si="130"/>
        <v/>
      </c>
      <c r="DS22" s="37" t="str">
        <f t="shared" si="131"/>
        <v/>
      </c>
      <c r="DT22" s="37" t="str">
        <f t="shared" si="132"/>
        <v/>
      </c>
      <c r="DU22" s="37" t="str">
        <f t="shared" si="133"/>
        <v/>
      </c>
      <c r="DV22" s="37" t="str">
        <f t="shared" si="134"/>
        <v/>
      </c>
      <c r="DW22" s="37" t="str">
        <f t="shared" si="135"/>
        <v/>
      </c>
      <c r="DX22" s="37" t="str">
        <f t="shared" si="136"/>
        <v/>
      </c>
      <c r="DY22" s="37" t="str">
        <f t="shared" si="137"/>
        <v/>
      </c>
      <c r="DZ22" s="37" t="str">
        <f t="shared" si="138"/>
        <v/>
      </c>
      <c r="EA22" s="37" t="str">
        <f t="shared" si="139"/>
        <v/>
      </c>
      <c r="EB22" s="37" t="str">
        <f t="shared" si="140"/>
        <v/>
      </c>
      <c r="EC22" s="37" t="str">
        <f t="shared" si="141"/>
        <v/>
      </c>
      <c r="ED22" s="37" t="str">
        <f t="shared" si="142"/>
        <v/>
      </c>
      <c r="EE22" s="37" t="str">
        <f t="shared" si="143"/>
        <v/>
      </c>
      <c r="EF22" s="37" t="str">
        <f t="shared" si="144"/>
        <v/>
      </c>
      <c r="EG22" s="37" t="str">
        <f t="shared" si="145"/>
        <v/>
      </c>
      <c r="EH22" s="37" t="str">
        <f t="shared" si="146"/>
        <v/>
      </c>
      <c r="EI22" s="37" t="str">
        <f t="shared" si="147"/>
        <v/>
      </c>
      <c r="EJ22" s="37" t="str">
        <f t="shared" si="148"/>
        <v/>
      </c>
      <c r="EK22" s="37" t="str">
        <f t="shared" si="149"/>
        <v/>
      </c>
      <c r="EL22" s="37" t="str">
        <f t="shared" si="150"/>
        <v/>
      </c>
      <c r="EM22" s="37" t="str">
        <f t="shared" si="151"/>
        <v/>
      </c>
      <c r="EN22" s="37" t="str">
        <f t="shared" si="152"/>
        <v/>
      </c>
      <c r="EO22" s="37" t="str">
        <f t="shared" si="153"/>
        <v/>
      </c>
      <c r="EP22" s="37" t="str">
        <f t="shared" si="154"/>
        <v/>
      </c>
      <c r="EQ22" s="239" t="str">
        <f t="shared" ca="1" si="155"/>
        <v/>
      </c>
      <c r="ER22" s="239" t="str">
        <f t="shared" ca="1" si="156"/>
        <v/>
      </c>
      <c r="ES22" s="37" t="str">
        <f t="shared" ca="1" si="157"/>
        <v/>
      </c>
      <c r="ET22" s="37" t="str">
        <f t="shared" ca="1" si="158"/>
        <v/>
      </c>
      <c r="EU22" s="37" t="str">
        <f t="shared" ca="1" si="159"/>
        <v/>
      </c>
      <c r="EV22" s="37" t="str">
        <f t="shared" ca="1" si="160"/>
        <v/>
      </c>
      <c r="EW22" s="37" t="str">
        <f t="shared" ca="1" si="161"/>
        <v/>
      </c>
      <c r="EX22" s="37" t="str">
        <f t="shared" ca="1" si="162"/>
        <v/>
      </c>
      <c r="EY22" s="37" t="str">
        <f t="shared" ca="1" si="163"/>
        <v/>
      </c>
      <c r="EZ22" s="37" t="str">
        <f t="shared" ca="1" si="164"/>
        <v/>
      </c>
      <c r="FA22" s="37" t="str">
        <f t="shared" ca="1" si="165"/>
        <v/>
      </c>
      <c r="FB22" s="37" t="str">
        <f t="shared" ca="1" si="166"/>
        <v/>
      </c>
      <c r="FC22" s="37" t="str">
        <f t="shared" ca="1" si="167"/>
        <v/>
      </c>
      <c r="FD22" s="239">
        <f t="shared" si="168"/>
        <v>1</v>
      </c>
      <c r="FE22" s="37" t="str">
        <f t="shared" si="169"/>
        <v/>
      </c>
      <c r="FF22" s="37" t="str">
        <f t="shared" si="170"/>
        <v/>
      </c>
      <c r="FG22" s="37" t="str">
        <f t="shared" si="171"/>
        <v/>
      </c>
      <c r="FH22" s="37" t="str">
        <f t="shared" si="172"/>
        <v/>
      </c>
      <c r="FI22" s="239" t="str">
        <f>IF(B22=0,"",COUNTIF(FD$6:FD22,FD22))</f>
        <v/>
      </c>
      <c r="FJ22" s="37" t="str">
        <f t="shared" si="173"/>
        <v/>
      </c>
      <c r="FK22" s="240" t="str">
        <f t="shared" si="174"/>
        <v/>
      </c>
      <c r="FL22" s="37" t="str">
        <f t="shared" si="175"/>
        <v/>
      </c>
      <c r="FM22" s="37" t="str">
        <f t="shared" si="176"/>
        <v/>
      </c>
      <c r="FN22" s="37" t="str">
        <f t="shared" si="177"/>
        <v/>
      </c>
      <c r="FO22" s="37" t="str">
        <f t="shared" si="178"/>
        <v/>
      </c>
    </row>
    <row r="23" spans="1:171" ht="19.2">
      <c r="A23" s="233">
        <v>18</v>
      </c>
      <c r="B23" s="233">
        <f>COUNTIF('中間シート (2)'!M:M,行政集計シート※記入不要です!A23)</f>
        <v>0</v>
      </c>
      <c r="C23" s="241" t="str">
        <f t="shared" si="179"/>
        <v/>
      </c>
      <c r="D23" s="241" t="str">
        <f t="shared" si="180"/>
        <v/>
      </c>
      <c r="E23" s="241" t="str">
        <f t="shared" si="181"/>
        <v/>
      </c>
      <c r="F23" s="242"/>
      <c r="G23" s="235" t="str">
        <f>IFERROR(VLOOKUP($A23,'中間シート (2)'!$M$6:$AR$65,G$1,FALSE),"")</f>
        <v/>
      </c>
      <c r="H23" s="235" t="str">
        <f>IFERROR(VLOOKUP($A23,'中間シート (2)'!$M$6:$AR$65,H$1,FALSE),"")</f>
        <v/>
      </c>
      <c r="I23" s="235" t="str">
        <f>IFERROR(VLOOKUP($A23,'中間シート (2)'!$M$6:$AR$65,I$1,FALSE),"")</f>
        <v/>
      </c>
      <c r="J23" s="235" t="str">
        <f>IFERROR(VLOOKUP($A23,'中間シート (2)'!$M$6:$AR$65,J$1,FALSE),"")</f>
        <v/>
      </c>
      <c r="K23" s="235" t="str">
        <f>IFERROR(VLOOKUP($A23,'中間シート (2)'!$M$6:$AR$65,K$1,FALSE),"")</f>
        <v/>
      </c>
      <c r="L23" s="235" t="str">
        <f>IFERROR(VLOOKUP($A23,'中間シート (2)'!$M$6:$AR$65,L$1,FALSE),"")</f>
        <v/>
      </c>
      <c r="M23" s="235" t="str">
        <f>IFERROR(VLOOKUP($A23,'中間シート (2)'!$M$6:$AR$65,M$1,FALSE),"")</f>
        <v/>
      </c>
      <c r="N23" s="235" t="str">
        <f>IFERROR(VLOOKUP($A23,'中間シート (2)'!$M$6:$AR$65,N$1,FALSE),"")</f>
        <v/>
      </c>
      <c r="O23" s="235" t="str">
        <f>IFERROR(VLOOKUP($A23,'中間シート (2)'!$M$6:$AR$65,O$1,FALSE),"")</f>
        <v/>
      </c>
      <c r="P23" s="235" t="str">
        <f>IFERROR(VLOOKUP($A23,'中間シート (2)'!$M$6:$AR$65,P$1,FALSE),"")</f>
        <v/>
      </c>
      <c r="Q23" s="235" t="str">
        <f>IFERROR(VLOOKUP($A23,'中間シート (2)'!$M$6:$AR$65,Q$1,FALSE),"")</f>
        <v/>
      </c>
      <c r="R23" s="235" t="str">
        <f>IFERROR(VLOOKUP($A23,'中間シート (2)'!$M$6:$AR$65,R$1,FALSE),"")</f>
        <v/>
      </c>
      <c r="S23" s="235" t="str">
        <f>IFERROR(VLOOKUP($A23,'中間シート (2)'!$M$6:$AR$65,S$1,FALSE),"")</f>
        <v/>
      </c>
      <c r="T23" s="235" t="str">
        <f>IFERROR(VLOOKUP($A23,'中間シート (2)'!$M$6:$AR$65,T$1,FALSE),"")</f>
        <v/>
      </c>
      <c r="U23" s="235" t="str">
        <f>IFERROR(VLOOKUP($A23,'中間シート (2)'!$M$6:$AR$65,U$1,FALSE),"")</f>
        <v/>
      </c>
      <c r="V23" s="235"/>
      <c r="W23" s="235" t="str">
        <f>IFERROR(VLOOKUP($A23,'中間シート (2)'!$M$6:$AR$65,W$1,FALSE),"")</f>
        <v/>
      </c>
      <c r="X23" s="235" t="str">
        <f>IFERROR(VLOOKUP($A23,'中間シート (2)'!$M$6:$AR$65,X$1,FALSE),"")</f>
        <v/>
      </c>
      <c r="Y23" s="235" t="str">
        <f>IFERROR(VLOOKUP($A23,'中間シート (2)'!$M$6:$AR$65,Y$1,FALSE),"")</f>
        <v/>
      </c>
      <c r="Z23" s="235" t="str">
        <f>IFERROR(VLOOKUP($A23,'中間シート (2)'!$M$6:$AR$65,Z$1,FALSE),"")</f>
        <v/>
      </c>
      <c r="AA23" s="235" t="str">
        <f>IFERROR(VLOOKUP($A23,'中間シート (2)'!$M$6:$AR$65,AA$1,FALSE),"")</f>
        <v/>
      </c>
      <c r="AB23" s="235" t="str">
        <f>IFERROR(VLOOKUP($A23,'中間シート (2)'!$M$6:$AR$65,AB$1,FALSE),"")</f>
        <v/>
      </c>
      <c r="AC23" s="235" t="str">
        <f>IFERROR(VLOOKUP($A23,'中間シート (2)'!$M$6:$AR$65,AC$1,FALSE),"")</f>
        <v/>
      </c>
      <c r="AD23" s="235" t="str">
        <f>IFERROR(VLOOKUP($A23,'中間シート (2)'!$M$6:$AR$65,AD$1,FALSE),"")</f>
        <v/>
      </c>
      <c r="AE23" s="235"/>
      <c r="AF23" s="235"/>
      <c r="AG23" s="235"/>
      <c r="AH23" s="250" t="str">
        <f>IFERROR(VLOOKUP($A23,'中間シート (2)'!$M$6:$BC$67,AH$1,FALSE),"")</f>
        <v/>
      </c>
      <c r="AI23" s="250" t="str">
        <f>IFERROR(VLOOKUP($A23,'中間シート (2)'!$M$6:$BC$67,AI$1,FALSE),"")</f>
        <v/>
      </c>
      <c r="AJ23" s="250" t="str">
        <f>IFERROR(VLOOKUP($A23,'中間シート (2)'!$M$6:$BC$67,AJ$1,FALSE),"")</f>
        <v/>
      </c>
      <c r="AK23" s="250" t="str">
        <f>IFERROR(VLOOKUP($A23,'中間シート (2)'!$M$6:$BC$67,AK$1,FALSE),"")</f>
        <v/>
      </c>
      <c r="AL23" s="250" t="str">
        <f>IFERROR(VLOOKUP($A23,'中間シート (2)'!$M$6:$BC$67,AL$1,FALSE),"")</f>
        <v/>
      </c>
      <c r="AM23" s="250" t="str">
        <f>IFERROR(VLOOKUP($A23,'中間シート (2)'!$M$6:$BC$67,AM$1,FALSE),"")</f>
        <v/>
      </c>
      <c r="AN23" s="250" t="str">
        <f>IFERROR(VLOOKUP($A23,'中間シート (2)'!$M$6:$BC$67,AN$1,FALSE),"")</f>
        <v/>
      </c>
      <c r="AO23" s="250" t="str">
        <f>IFERROR(VLOOKUP($A23,'中間シート (2)'!$M$6:$BC$67,AO$1,FALSE),"")</f>
        <v/>
      </c>
      <c r="AR23" s="236"/>
      <c r="AS23" s="236"/>
      <c r="AT23" s="236"/>
      <c r="AU23" s="37">
        <f t="shared" si="5"/>
        <v>41</v>
      </c>
      <c r="AV23" s="37">
        <f t="shared" si="6"/>
        <v>41</v>
      </c>
      <c r="AW23" s="37" t="str">
        <f t="shared" si="58"/>
        <v/>
      </c>
      <c r="AX23" s="37" t="str">
        <f t="shared" si="59"/>
        <v/>
      </c>
      <c r="AY23" s="37" t="str">
        <f t="shared" si="60"/>
        <v/>
      </c>
      <c r="AZ23" s="37" t="str">
        <f t="shared" si="61"/>
        <v/>
      </c>
      <c r="BA23" s="37" t="str">
        <f t="shared" si="62"/>
        <v/>
      </c>
      <c r="BB23" s="37" t="str">
        <f ca="1">IF(AB23="","",IF(COUNTIF(エラー23シート!$G$5:$G$79, OFFSET(I23,IF(H23="",0,-H23+1),0)*100+OFFSET(X23,IF(H23="",0,-H23+1),0)*10+AB23)&gt;0,23,""))</f>
        <v/>
      </c>
      <c r="BC23" s="37" t="str">
        <f t="shared" si="63"/>
        <v/>
      </c>
      <c r="BD23" s="37" t="str">
        <f t="shared" si="64"/>
        <v/>
      </c>
      <c r="BE23" s="37" t="str">
        <f t="shared" si="65"/>
        <v/>
      </c>
      <c r="BF23" s="37" t="str">
        <f t="shared" si="66"/>
        <v/>
      </c>
      <c r="BG23" s="37" t="str">
        <f t="shared" si="67"/>
        <v/>
      </c>
      <c r="BH23" s="37" t="str">
        <f t="shared" si="68"/>
        <v/>
      </c>
      <c r="BI23" s="37" t="str">
        <f t="shared" si="69"/>
        <v/>
      </c>
      <c r="BJ23" s="37" t="str">
        <f t="shared" si="70"/>
        <v/>
      </c>
      <c r="BK23" s="37" t="str">
        <f t="shared" si="71"/>
        <v/>
      </c>
      <c r="BL23" s="37" t="str">
        <f t="shared" si="72"/>
        <v/>
      </c>
      <c r="BM23" s="37" t="str">
        <f t="shared" si="73"/>
        <v/>
      </c>
      <c r="BN23" s="37" t="str">
        <f t="shared" si="74"/>
        <v/>
      </c>
      <c r="BO23" s="37" t="str">
        <f t="shared" si="75"/>
        <v/>
      </c>
      <c r="BP23" s="37" t="str">
        <f t="shared" si="76"/>
        <v/>
      </c>
      <c r="BQ23" s="37" t="str">
        <f t="shared" si="77"/>
        <v/>
      </c>
      <c r="BR23" s="37" t="str">
        <f t="shared" si="78"/>
        <v/>
      </c>
      <c r="BS23" s="237" t="str">
        <f t="shared" si="79"/>
        <v/>
      </c>
      <c r="BT23" s="37" t="str">
        <f t="shared" si="80"/>
        <v/>
      </c>
      <c r="BU23" s="37" t="str">
        <f t="shared" si="81"/>
        <v/>
      </c>
      <c r="BV23" s="37" t="str">
        <f t="shared" si="82"/>
        <v/>
      </c>
      <c r="BW23" s="37" t="str">
        <f t="shared" si="83"/>
        <v/>
      </c>
      <c r="BX23" s="37" t="str">
        <f t="shared" si="84"/>
        <v/>
      </c>
      <c r="BY23" s="37" t="str">
        <f t="shared" si="85"/>
        <v/>
      </c>
      <c r="BZ23" s="37" t="str">
        <f t="shared" si="86"/>
        <v/>
      </c>
      <c r="CA23" s="37" t="str">
        <f t="shared" si="87"/>
        <v/>
      </c>
      <c r="CB23" s="37" t="str">
        <f t="shared" si="88"/>
        <v/>
      </c>
      <c r="CC23" s="37" t="str">
        <f t="shared" si="89"/>
        <v/>
      </c>
      <c r="CD23" s="37" t="str">
        <f t="shared" si="90"/>
        <v/>
      </c>
      <c r="CE23" s="37" t="str">
        <f t="shared" si="91"/>
        <v/>
      </c>
      <c r="CF23" s="37" t="str">
        <f t="shared" si="92"/>
        <v/>
      </c>
      <c r="CG23" s="37" t="str">
        <f t="shared" si="93"/>
        <v/>
      </c>
      <c r="CH23" s="37" t="str">
        <f t="shared" si="94"/>
        <v/>
      </c>
      <c r="CI23" s="37" t="str">
        <f t="shared" si="95"/>
        <v/>
      </c>
      <c r="CJ23" s="37" t="str">
        <f t="shared" si="96"/>
        <v/>
      </c>
      <c r="CK23" s="37" t="str">
        <f t="shared" si="97"/>
        <v/>
      </c>
      <c r="CL23" s="238" t="str">
        <f t="shared" si="98"/>
        <v/>
      </c>
      <c r="CM23" s="37" t="str">
        <f t="shared" si="99"/>
        <v/>
      </c>
      <c r="CN23" s="37" t="str">
        <f t="shared" si="100"/>
        <v/>
      </c>
      <c r="CO23" s="37" t="str">
        <f t="shared" si="101"/>
        <v/>
      </c>
      <c r="CP23" s="37" t="str">
        <f t="shared" si="102"/>
        <v/>
      </c>
      <c r="CQ23" s="37" t="str">
        <f t="shared" si="103"/>
        <v/>
      </c>
      <c r="CR23" s="37" t="str">
        <f t="shared" si="104"/>
        <v/>
      </c>
      <c r="CS23" s="37" t="str">
        <f t="shared" si="105"/>
        <v/>
      </c>
      <c r="CT23" s="37" t="str">
        <f t="shared" si="106"/>
        <v/>
      </c>
      <c r="CU23" s="37" t="str">
        <f t="shared" si="107"/>
        <v/>
      </c>
      <c r="CV23" s="239">
        <f t="shared" si="108"/>
        <v>0</v>
      </c>
      <c r="CW23" s="37" t="str">
        <f t="shared" si="109"/>
        <v/>
      </c>
      <c r="CX23" s="37" t="str">
        <f t="shared" si="110"/>
        <v/>
      </c>
      <c r="CY23" s="37" t="str">
        <f t="shared" si="111"/>
        <v/>
      </c>
      <c r="CZ23" s="37" t="str">
        <f t="shared" si="112"/>
        <v/>
      </c>
      <c r="DA23" s="37" t="str">
        <f t="shared" si="113"/>
        <v/>
      </c>
      <c r="DB23" s="37" t="str">
        <f t="shared" si="114"/>
        <v/>
      </c>
      <c r="DC23" s="37" t="str">
        <f t="shared" si="115"/>
        <v/>
      </c>
      <c r="DD23" s="37" t="str">
        <f t="shared" si="116"/>
        <v/>
      </c>
      <c r="DE23" s="37" t="str">
        <f t="shared" si="117"/>
        <v/>
      </c>
      <c r="DF23" s="37" t="str">
        <f t="shared" si="118"/>
        <v/>
      </c>
      <c r="DG23" s="37" t="str">
        <f t="shared" si="119"/>
        <v/>
      </c>
      <c r="DH23" s="37" t="str">
        <f t="shared" si="120"/>
        <v/>
      </c>
      <c r="DI23" s="37" t="str">
        <f t="shared" si="121"/>
        <v/>
      </c>
      <c r="DJ23" s="37" t="str">
        <f t="shared" si="122"/>
        <v/>
      </c>
      <c r="DK23" s="37" t="str">
        <f t="shared" si="123"/>
        <v/>
      </c>
      <c r="DL23" s="37" t="str">
        <f t="shared" si="124"/>
        <v/>
      </c>
      <c r="DM23" s="37" t="str">
        <f t="shared" si="125"/>
        <v/>
      </c>
      <c r="DN23" s="37" t="str">
        <f t="shared" si="126"/>
        <v/>
      </c>
      <c r="DO23" s="37" t="str">
        <f t="shared" si="127"/>
        <v/>
      </c>
      <c r="DP23" s="37" t="str">
        <f t="shared" si="128"/>
        <v/>
      </c>
      <c r="DQ23" s="37" t="str">
        <f t="shared" si="129"/>
        <v/>
      </c>
      <c r="DR23" s="37" t="str">
        <f t="shared" si="130"/>
        <v/>
      </c>
      <c r="DS23" s="37" t="str">
        <f t="shared" si="131"/>
        <v/>
      </c>
      <c r="DT23" s="37" t="str">
        <f t="shared" si="132"/>
        <v/>
      </c>
      <c r="DU23" s="37" t="str">
        <f t="shared" si="133"/>
        <v/>
      </c>
      <c r="DV23" s="37" t="str">
        <f t="shared" si="134"/>
        <v/>
      </c>
      <c r="DW23" s="37" t="str">
        <f t="shared" si="135"/>
        <v/>
      </c>
      <c r="DX23" s="37" t="str">
        <f t="shared" si="136"/>
        <v/>
      </c>
      <c r="DY23" s="37" t="str">
        <f t="shared" si="137"/>
        <v/>
      </c>
      <c r="DZ23" s="37" t="str">
        <f t="shared" si="138"/>
        <v/>
      </c>
      <c r="EA23" s="37" t="str">
        <f t="shared" si="139"/>
        <v/>
      </c>
      <c r="EB23" s="37" t="str">
        <f t="shared" si="140"/>
        <v/>
      </c>
      <c r="EC23" s="37" t="str">
        <f t="shared" si="141"/>
        <v/>
      </c>
      <c r="ED23" s="37" t="str">
        <f t="shared" si="142"/>
        <v/>
      </c>
      <c r="EE23" s="37" t="str">
        <f t="shared" si="143"/>
        <v/>
      </c>
      <c r="EF23" s="37" t="str">
        <f t="shared" si="144"/>
        <v/>
      </c>
      <c r="EG23" s="37" t="str">
        <f t="shared" si="145"/>
        <v/>
      </c>
      <c r="EH23" s="37" t="str">
        <f t="shared" si="146"/>
        <v/>
      </c>
      <c r="EI23" s="37" t="str">
        <f t="shared" si="147"/>
        <v/>
      </c>
      <c r="EJ23" s="37" t="str">
        <f t="shared" si="148"/>
        <v/>
      </c>
      <c r="EK23" s="37" t="str">
        <f t="shared" si="149"/>
        <v/>
      </c>
      <c r="EL23" s="37" t="str">
        <f t="shared" si="150"/>
        <v/>
      </c>
      <c r="EM23" s="37" t="str">
        <f t="shared" si="151"/>
        <v/>
      </c>
      <c r="EN23" s="37" t="str">
        <f t="shared" si="152"/>
        <v/>
      </c>
      <c r="EO23" s="37" t="str">
        <f t="shared" si="153"/>
        <v/>
      </c>
      <c r="EP23" s="37" t="str">
        <f t="shared" si="154"/>
        <v/>
      </c>
      <c r="EQ23" s="239" t="str">
        <f t="shared" ca="1" si="155"/>
        <v/>
      </c>
      <c r="ER23" s="239" t="str">
        <f t="shared" ca="1" si="156"/>
        <v/>
      </c>
      <c r="ES23" s="37" t="str">
        <f t="shared" ca="1" si="157"/>
        <v/>
      </c>
      <c r="ET23" s="37" t="str">
        <f t="shared" ca="1" si="158"/>
        <v/>
      </c>
      <c r="EU23" s="37" t="str">
        <f t="shared" ca="1" si="159"/>
        <v/>
      </c>
      <c r="EV23" s="37" t="str">
        <f t="shared" ca="1" si="160"/>
        <v/>
      </c>
      <c r="EW23" s="37" t="str">
        <f t="shared" ca="1" si="161"/>
        <v/>
      </c>
      <c r="EX23" s="37" t="str">
        <f t="shared" ca="1" si="162"/>
        <v/>
      </c>
      <c r="EY23" s="37" t="str">
        <f t="shared" ca="1" si="163"/>
        <v/>
      </c>
      <c r="EZ23" s="37" t="str">
        <f t="shared" ca="1" si="164"/>
        <v/>
      </c>
      <c r="FA23" s="37" t="str">
        <f t="shared" ca="1" si="165"/>
        <v/>
      </c>
      <c r="FB23" s="37" t="str">
        <f t="shared" ca="1" si="166"/>
        <v/>
      </c>
      <c r="FC23" s="37" t="str">
        <f t="shared" ca="1" si="167"/>
        <v/>
      </c>
      <c r="FD23" s="239">
        <f t="shared" si="168"/>
        <v>1</v>
      </c>
      <c r="FE23" s="37" t="str">
        <f t="shared" si="169"/>
        <v/>
      </c>
      <c r="FF23" s="37" t="str">
        <f t="shared" si="170"/>
        <v/>
      </c>
      <c r="FG23" s="37" t="str">
        <f t="shared" si="171"/>
        <v/>
      </c>
      <c r="FH23" s="37" t="str">
        <f t="shared" si="172"/>
        <v/>
      </c>
      <c r="FI23" s="239" t="str">
        <f>IF(B23=0,"",COUNTIF(FD$6:FD23,FD23))</f>
        <v/>
      </c>
      <c r="FJ23" s="37" t="str">
        <f t="shared" si="173"/>
        <v/>
      </c>
      <c r="FK23" s="240" t="str">
        <f t="shared" si="174"/>
        <v/>
      </c>
      <c r="FL23" s="37" t="str">
        <f t="shared" si="175"/>
        <v/>
      </c>
      <c r="FM23" s="37" t="str">
        <f t="shared" si="176"/>
        <v/>
      </c>
      <c r="FN23" s="37" t="str">
        <f t="shared" si="177"/>
        <v/>
      </c>
      <c r="FO23" s="37" t="str">
        <f t="shared" si="178"/>
        <v/>
      </c>
    </row>
    <row r="24" spans="1:171" ht="19.2">
      <c r="A24" s="233">
        <v>19</v>
      </c>
      <c r="B24" s="233">
        <f>COUNTIF('中間シート (2)'!M:M,行政集計シート※記入不要です!A24)</f>
        <v>0</v>
      </c>
      <c r="C24" s="241" t="str">
        <f t="shared" si="179"/>
        <v/>
      </c>
      <c r="D24" s="241" t="str">
        <f t="shared" si="180"/>
        <v/>
      </c>
      <c r="E24" s="241" t="str">
        <f t="shared" si="181"/>
        <v/>
      </c>
      <c r="F24" s="242"/>
      <c r="G24" s="235" t="str">
        <f>IFERROR(VLOOKUP($A24,'中間シート (2)'!$M$6:$AR$65,G$1,FALSE),"")</f>
        <v/>
      </c>
      <c r="H24" s="235" t="str">
        <f>IFERROR(VLOOKUP($A24,'中間シート (2)'!$M$6:$AR$65,H$1,FALSE),"")</f>
        <v/>
      </c>
      <c r="I24" s="235" t="str">
        <f>IFERROR(VLOOKUP($A24,'中間シート (2)'!$M$6:$AR$65,I$1,FALSE),"")</f>
        <v/>
      </c>
      <c r="J24" s="235" t="str">
        <f>IFERROR(VLOOKUP($A24,'中間シート (2)'!$M$6:$AR$65,J$1,FALSE),"")</f>
        <v/>
      </c>
      <c r="K24" s="235" t="str">
        <f>IFERROR(VLOOKUP($A24,'中間シート (2)'!$M$6:$AR$65,K$1,FALSE),"")</f>
        <v/>
      </c>
      <c r="L24" s="235" t="str">
        <f>IFERROR(VLOOKUP($A24,'中間シート (2)'!$M$6:$AR$65,L$1,FALSE),"")</f>
        <v/>
      </c>
      <c r="M24" s="235" t="str">
        <f>IFERROR(VLOOKUP($A24,'中間シート (2)'!$M$6:$AR$65,M$1,FALSE),"")</f>
        <v/>
      </c>
      <c r="N24" s="235" t="str">
        <f>IFERROR(VLOOKUP($A24,'中間シート (2)'!$M$6:$AR$65,N$1,FALSE),"")</f>
        <v/>
      </c>
      <c r="O24" s="235" t="str">
        <f>IFERROR(VLOOKUP($A24,'中間シート (2)'!$M$6:$AR$65,O$1,FALSE),"")</f>
        <v/>
      </c>
      <c r="P24" s="235" t="str">
        <f>IFERROR(VLOOKUP($A24,'中間シート (2)'!$M$6:$AR$65,P$1,FALSE),"")</f>
        <v/>
      </c>
      <c r="Q24" s="235" t="str">
        <f>IFERROR(VLOOKUP($A24,'中間シート (2)'!$M$6:$AR$65,Q$1,FALSE),"")</f>
        <v/>
      </c>
      <c r="R24" s="235" t="str">
        <f>IFERROR(VLOOKUP($A24,'中間シート (2)'!$M$6:$AR$65,R$1,FALSE),"")</f>
        <v/>
      </c>
      <c r="S24" s="235" t="str">
        <f>IFERROR(VLOOKUP($A24,'中間シート (2)'!$M$6:$AR$65,S$1,FALSE),"")</f>
        <v/>
      </c>
      <c r="T24" s="235" t="str">
        <f>IFERROR(VLOOKUP($A24,'中間シート (2)'!$M$6:$AR$65,T$1,FALSE),"")</f>
        <v/>
      </c>
      <c r="U24" s="235" t="str">
        <f>IFERROR(VLOOKUP($A24,'中間シート (2)'!$M$6:$AR$65,U$1,FALSE),"")</f>
        <v/>
      </c>
      <c r="V24" s="235"/>
      <c r="W24" s="235" t="str">
        <f>IFERROR(VLOOKUP($A24,'中間シート (2)'!$M$6:$AR$65,W$1,FALSE),"")</f>
        <v/>
      </c>
      <c r="X24" s="235" t="str">
        <f>IFERROR(VLOOKUP($A24,'中間シート (2)'!$M$6:$AR$65,X$1,FALSE),"")</f>
        <v/>
      </c>
      <c r="Y24" s="235" t="str">
        <f>IFERROR(VLOOKUP($A24,'中間シート (2)'!$M$6:$AR$65,Y$1,FALSE),"")</f>
        <v/>
      </c>
      <c r="Z24" s="235" t="str">
        <f>IFERROR(VLOOKUP($A24,'中間シート (2)'!$M$6:$AR$65,Z$1,FALSE),"")</f>
        <v/>
      </c>
      <c r="AA24" s="235" t="str">
        <f>IFERROR(VLOOKUP($A24,'中間シート (2)'!$M$6:$AR$65,AA$1,FALSE),"")</f>
        <v/>
      </c>
      <c r="AB24" s="235" t="str">
        <f>IFERROR(VLOOKUP($A24,'中間シート (2)'!$M$6:$AR$65,AB$1,FALSE),"")</f>
        <v/>
      </c>
      <c r="AC24" s="235" t="str">
        <f>IFERROR(VLOOKUP($A24,'中間シート (2)'!$M$6:$AR$65,AC$1,FALSE),"")</f>
        <v/>
      </c>
      <c r="AD24" s="235" t="str">
        <f>IFERROR(VLOOKUP($A24,'中間シート (2)'!$M$6:$AR$65,AD$1,FALSE),"")</f>
        <v/>
      </c>
      <c r="AE24" s="235"/>
      <c r="AF24" s="235"/>
      <c r="AG24" s="235"/>
      <c r="AH24" s="250" t="str">
        <f>IFERROR(VLOOKUP($A24,'中間シート (2)'!$M$6:$BC$67,AH$1,FALSE),"")</f>
        <v/>
      </c>
      <c r="AI24" s="250" t="str">
        <f>IFERROR(VLOOKUP($A24,'中間シート (2)'!$M$6:$BC$67,AI$1,FALSE),"")</f>
        <v/>
      </c>
      <c r="AJ24" s="250" t="str">
        <f>IFERROR(VLOOKUP($A24,'中間シート (2)'!$M$6:$BC$67,AJ$1,FALSE),"")</f>
        <v/>
      </c>
      <c r="AK24" s="250" t="str">
        <f>IFERROR(VLOOKUP($A24,'中間シート (2)'!$M$6:$BC$67,AK$1,FALSE),"")</f>
        <v/>
      </c>
      <c r="AL24" s="250" t="str">
        <f>IFERROR(VLOOKUP($A24,'中間シート (2)'!$M$6:$BC$67,AL$1,FALSE),"")</f>
        <v/>
      </c>
      <c r="AM24" s="250" t="str">
        <f>IFERROR(VLOOKUP($A24,'中間シート (2)'!$M$6:$BC$67,AM$1,FALSE),"")</f>
        <v/>
      </c>
      <c r="AN24" s="250" t="str">
        <f>IFERROR(VLOOKUP($A24,'中間シート (2)'!$M$6:$BC$67,AN$1,FALSE),"")</f>
        <v/>
      </c>
      <c r="AO24" s="250" t="str">
        <f>IFERROR(VLOOKUP($A24,'中間シート (2)'!$M$6:$BC$67,AO$1,FALSE),"")</f>
        <v/>
      </c>
      <c r="AR24" s="236"/>
      <c r="AS24" s="236"/>
      <c r="AT24" s="236"/>
      <c r="AU24" s="37">
        <f t="shared" si="5"/>
        <v>41</v>
      </c>
      <c r="AV24" s="37">
        <f t="shared" si="6"/>
        <v>41</v>
      </c>
      <c r="AW24" s="37" t="str">
        <f t="shared" si="58"/>
        <v/>
      </c>
      <c r="AX24" s="37" t="str">
        <f t="shared" si="59"/>
        <v/>
      </c>
      <c r="AY24" s="37" t="str">
        <f t="shared" si="60"/>
        <v/>
      </c>
      <c r="AZ24" s="37" t="str">
        <f t="shared" si="61"/>
        <v/>
      </c>
      <c r="BA24" s="37" t="str">
        <f t="shared" si="62"/>
        <v/>
      </c>
      <c r="BB24" s="37" t="str">
        <f ca="1">IF(AB24="","",IF(COUNTIF(エラー23シート!$G$5:$G$79, OFFSET(I24,IF(H24="",0,-H24+1),0)*100+OFFSET(X24,IF(H24="",0,-H24+1),0)*10+AB24)&gt;0,23,""))</f>
        <v/>
      </c>
      <c r="BC24" s="37" t="str">
        <f t="shared" si="63"/>
        <v/>
      </c>
      <c r="BD24" s="37" t="str">
        <f t="shared" si="64"/>
        <v/>
      </c>
      <c r="BE24" s="37" t="str">
        <f t="shared" si="65"/>
        <v/>
      </c>
      <c r="BF24" s="37" t="str">
        <f t="shared" si="66"/>
        <v/>
      </c>
      <c r="BG24" s="37" t="str">
        <f t="shared" si="67"/>
        <v/>
      </c>
      <c r="BH24" s="37" t="str">
        <f t="shared" si="68"/>
        <v/>
      </c>
      <c r="BI24" s="37" t="str">
        <f t="shared" si="69"/>
        <v/>
      </c>
      <c r="BJ24" s="37" t="str">
        <f t="shared" si="70"/>
        <v/>
      </c>
      <c r="BK24" s="37" t="str">
        <f t="shared" si="71"/>
        <v/>
      </c>
      <c r="BL24" s="37" t="str">
        <f t="shared" si="72"/>
        <v/>
      </c>
      <c r="BM24" s="37" t="str">
        <f t="shared" si="73"/>
        <v/>
      </c>
      <c r="BN24" s="37" t="str">
        <f t="shared" si="74"/>
        <v/>
      </c>
      <c r="BO24" s="37" t="str">
        <f t="shared" si="75"/>
        <v/>
      </c>
      <c r="BP24" s="37" t="str">
        <f t="shared" si="76"/>
        <v/>
      </c>
      <c r="BQ24" s="37" t="str">
        <f t="shared" si="77"/>
        <v/>
      </c>
      <c r="BR24" s="37" t="str">
        <f t="shared" si="78"/>
        <v/>
      </c>
      <c r="BS24" s="237" t="str">
        <f t="shared" si="79"/>
        <v/>
      </c>
      <c r="BT24" s="37" t="str">
        <f t="shared" si="80"/>
        <v/>
      </c>
      <c r="BU24" s="37" t="str">
        <f t="shared" si="81"/>
        <v/>
      </c>
      <c r="BV24" s="37" t="str">
        <f t="shared" si="82"/>
        <v/>
      </c>
      <c r="BW24" s="37" t="str">
        <f t="shared" si="83"/>
        <v/>
      </c>
      <c r="BX24" s="37" t="str">
        <f t="shared" si="84"/>
        <v/>
      </c>
      <c r="BY24" s="37" t="str">
        <f t="shared" si="85"/>
        <v/>
      </c>
      <c r="BZ24" s="37" t="str">
        <f t="shared" si="86"/>
        <v/>
      </c>
      <c r="CA24" s="37" t="str">
        <f t="shared" si="87"/>
        <v/>
      </c>
      <c r="CB24" s="37" t="str">
        <f t="shared" si="88"/>
        <v/>
      </c>
      <c r="CC24" s="37" t="str">
        <f t="shared" si="89"/>
        <v/>
      </c>
      <c r="CD24" s="37" t="str">
        <f t="shared" si="90"/>
        <v/>
      </c>
      <c r="CE24" s="37" t="str">
        <f t="shared" si="91"/>
        <v/>
      </c>
      <c r="CF24" s="37" t="str">
        <f t="shared" si="92"/>
        <v/>
      </c>
      <c r="CG24" s="37" t="str">
        <f t="shared" si="93"/>
        <v/>
      </c>
      <c r="CH24" s="37" t="str">
        <f t="shared" si="94"/>
        <v/>
      </c>
      <c r="CI24" s="37" t="str">
        <f t="shared" si="95"/>
        <v/>
      </c>
      <c r="CJ24" s="37" t="str">
        <f t="shared" si="96"/>
        <v/>
      </c>
      <c r="CK24" s="37" t="str">
        <f t="shared" si="97"/>
        <v/>
      </c>
      <c r="CL24" s="238" t="str">
        <f t="shared" si="98"/>
        <v/>
      </c>
      <c r="CM24" s="37" t="str">
        <f t="shared" si="99"/>
        <v/>
      </c>
      <c r="CN24" s="37" t="str">
        <f t="shared" si="100"/>
        <v/>
      </c>
      <c r="CO24" s="37" t="str">
        <f t="shared" si="101"/>
        <v/>
      </c>
      <c r="CP24" s="37" t="str">
        <f t="shared" si="102"/>
        <v/>
      </c>
      <c r="CQ24" s="37" t="str">
        <f t="shared" si="103"/>
        <v/>
      </c>
      <c r="CR24" s="37" t="str">
        <f t="shared" si="104"/>
        <v/>
      </c>
      <c r="CS24" s="37" t="str">
        <f t="shared" si="105"/>
        <v/>
      </c>
      <c r="CT24" s="37" t="str">
        <f t="shared" si="106"/>
        <v/>
      </c>
      <c r="CU24" s="37" t="str">
        <f t="shared" si="107"/>
        <v/>
      </c>
      <c r="CV24" s="239">
        <f t="shared" si="108"/>
        <v>0</v>
      </c>
      <c r="CW24" s="37" t="str">
        <f t="shared" si="109"/>
        <v/>
      </c>
      <c r="CX24" s="37" t="str">
        <f t="shared" si="110"/>
        <v/>
      </c>
      <c r="CY24" s="37" t="str">
        <f t="shared" si="111"/>
        <v/>
      </c>
      <c r="CZ24" s="37" t="str">
        <f t="shared" si="112"/>
        <v/>
      </c>
      <c r="DA24" s="37" t="str">
        <f t="shared" si="113"/>
        <v/>
      </c>
      <c r="DB24" s="37" t="str">
        <f t="shared" si="114"/>
        <v/>
      </c>
      <c r="DC24" s="37" t="str">
        <f t="shared" si="115"/>
        <v/>
      </c>
      <c r="DD24" s="37" t="str">
        <f t="shared" si="116"/>
        <v/>
      </c>
      <c r="DE24" s="37" t="str">
        <f t="shared" si="117"/>
        <v/>
      </c>
      <c r="DF24" s="37" t="str">
        <f t="shared" si="118"/>
        <v/>
      </c>
      <c r="DG24" s="37" t="str">
        <f t="shared" si="119"/>
        <v/>
      </c>
      <c r="DH24" s="37" t="str">
        <f t="shared" si="120"/>
        <v/>
      </c>
      <c r="DI24" s="37" t="str">
        <f t="shared" si="121"/>
        <v/>
      </c>
      <c r="DJ24" s="37" t="str">
        <f t="shared" si="122"/>
        <v/>
      </c>
      <c r="DK24" s="37" t="str">
        <f t="shared" si="123"/>
        <v/>
      </c>
      <c r="DL24" s="37" t="str">
        <f t="shared" si="124"/>
        <v/>
      </c>
      <c r="DM24" s="37" t="str">
        <f t="shared" si="125"/>
        <v/>
      </c>
      <c r="DN24" s="37" t="str">
        <f t="shared" si="126"/>
        <v/>
      </c>
      <c r="DO24" s="37" t="str">
        <f t="shared" si="127"/>
        <v/>
      </c>
      <c r="DP24" s="37" t="str">
        <f t="shared" si="128"/>
        <v/>
      </c>
      <c r="DQ24" s="37" t="str">
        <f t="shared" si="129"/>
        <v/>
      </c>
      <c r="DR24" s="37" t="str">
        <f t="shared" si="130"/>
        <v/>
      </c>
      <c r="DS24" s="37" t="str">
        <f t="shared" si="131"/>
        <v/>
      </c>
      <c r="DT24" s="37" t="str">
        <f t="shared" si="132"/>
        <v/>
      </c>
      <c r="DU24" s="37" t="str">
        <f t="shared" si="133"/>
        <v/>
      </c>
      <c r="DV24" s="37" t="str">
        <f t="shared" si="134"/>
        <v/>
      </c>
      <c r="DW24" s="37" t="str">
        <f t="shared" si="135"/>
        <v/>
      </c>
      <c r="DX24" s="37" t="str">
        <f t="shared" si="136"/>
        <v/>
      </c>
      <c r="DY24" s="37" t="str">
        <f t="shared" si="137"/>
        <v/>
      </c>
      <c r="DZ24" s="37" t="str">
        <f t="shared" si="138"/>
        <v/>
      </c>
      <c r="EA24" s="37" t="str">
        <f t="shared" si="139"/>
        <v/>
      </c>
      <c r="EB24" s="37" t="str">
        <f t="shared" si="140"/>
        <v/>
      </c>
      <c r="EC24" s="37" t="str">
        <f t="shared" si="141"/>
        <v/>
      </c>
      <c r="ED24" s="37" t="str">
        <f t="shared" si="142"/>
        <v/>
      </c>
      <c r="EE24" s="37" t="str">
        <f t="shared" si="143"/>
        <v/>
      </c>
      <c r="EF24" s="37" t="str">
        <f t="shared" si="144"/>
        <v/>
      </c>
      <c r="EG24" s="37" t="str">
        <f t="shared" si="145"/>
        <v/>
      </c>
      <c r="EH24" s="37" t="str">
        <f t="shared" si="146"/>
        <v/>
      </c>
      <c r="EI24" s="37" t="str">
        <f t="shared" si="147"/>
        <v/>
      </c>
      <c r="EJ24" s="37" t="str">
        <f t="shared" si="148"/>
        <v/>
      </c>
      <c r="EK24" s="37" t="str">
        <f t="shared" si="149"/>
        <v/>
      </c>
      <c r="EL24" s="37" t="str">
        <f t="shared" si="150"/>
        <v/>
      </c>
      <c r="EM24" s="37" t="str">
        <f t="shared" si="151"/>
        <v/>
      </c>
      <c r="EN24" s="37" t="str">
        <f t="shared" si="152"/>
        <v/>
      </c>
      <c r="EO24" s="37" t="str">
        <f t="shared" si="153"/>
        <v/>
      </c>
      <c r="EP24" s="37" t="str">
        <f t="shared" si="154"/>
        <v/>
      </c>
      <c r="EQ24" s="239" t="str">
        <f t="shared" ca="1" si="155"/>
        <v/>
      </c>
      <c r="ER24" s="239" t="str">
        <f t="shared" ca="1" si="156"/>
        <v/>
      </c>
      <c r="ES24" s="37" t="str">
        <f t="shared" ca="1" si="157"/>
        <v/>
      </c>
      <c r="ET24" s="37" t="str">
        <f t="shared" ca="1" si="158"/>
        <v/>
      </c>
      <c r="EU24" s="37" t="str">
        <f t="shared" ca="1" si="159"/>
        <v/>
      </c>
      <c r="EV24" s="37" t="str">
        <f t="shared" ca="1" si="160"/>
        <v/>
      </c>
      <c r="EW24" s="37" t="str">
        <f t="shared" ca="1" si="161"/>
        <v/>
      </c>
      <c r="EX24" s="37" t="str">
        <f t="shared" ca="1" si="162"/>
        <v/>
      </c>
      <c r="EY24" s="37" t="str">
        <f t="shared" ca="1" si="163"/>
        <v/>
      </c>
      <c r="EZ24" s="37" t="str">
        <f t="shared" ca="1" si="164"/>
        <v/>
      </c>
      <c r="FA24" s="37" t="str">
        <f t="shared" ca="1" si="165"/>
        <v/>
      </c>
      <c r="FB24" s="37" t="str">
        <f t="shared" ca="1" si="166"/>
        <v/>
      </c>
      <c r="FC24" s="37" t="str">
        <f t="shared" ca="1" si="167"/>
        <v/>
      </c>
      <c r="FD24" s="239">
        <f t="shared" si="168"/>
        <v>1</v>
      </c>
      <c r="FE24" s="37" t="str">
        <f t="shared" si="169"/>
        <v/>
      </c>
      <c r="FF24" s="37" t="str">
        <f t="shared" si="170"/>
        <v/>
      </c>
      <c r="FG24" s="37" t="str">
        <f t="shared" si="171"/>
        <v/>
      </c>
      <c r="FH24" s="37" t="str">
        <f t="shared" si="172"/>
        <v/>
      </c>
      <c r="FI24" s="239" t="str">
        <f>IF(B24=0,"",COUNTIF(FD$6:FD24,FD24))</f>
        <v/>
      </c>
      <c r="FJ24" s="37" t="str">
        <f t="shared" si="173"/>
        <v/>
      </c>
      <c r="FK24" s="240" t="str">
        <f t="shared" si="174"/>
        <v/>
      </c>
      <c r="FL24" s="37" t="str">
        <f t="shared" si="175"/>
        <v/>
      </c>
      <c r="FM24" s="37" t="str">
        <f t="shared" si="176"/>
        <v/>
      </c>
      <c r="FN24" s="37" t="str">
        <f t="shared" si="177"/>
        <v/>
      </c>
      <c r="FO24" s="37" t="str">
        <f t="shared" si="178"/>
        <v/>
      </c>
    </row>
    <row r="25" spans="1:171" ht="19.2">
      <c r="A25" s="233">
        <v>20</v>
      </c>
      <c r="B25" s="233">
        <f>COUNTIF('中間シート (2)'!M:M,行政集計シート※記入不要です!A25)</f>
        <v>0</v>
      </c>
      <c r="C25" s="241" t="str">
        <f t="shared" si="179"/>
        <v/>
      </c>
      <c r="D25" s="241" t="str">
        <f t="shared" si="180"/>
        <v/>
      </c>
      <c r="E25" s="241" t="str">
        <f t="shared" si="181"/>
        <v/>
      </c>
      <c r="F25" s="242"/>
      <c r="G25" s="235" t="str">
        <f>IFERROR(VLOOKUP($A25,'中間シート (2)'!$M$6:$AR$65,G$1,FALSE),"")</f>
        <v/>
      </c>
      <c r="H25" s="235" t="str">
        <f>IFERROR(VLOOKUP($A25,'中間シート (2)'!$M$6:$AR$65,H$1,FALSE),"")</f>
        <v/>
      </c>
      <c r="I25" s="235" t="str">
        <f>IFERROR(VLOOKUP($A25,'中間シート (2)'!$M$6:$AR$65,I$1,FALSE),"")</f>
        <v/>
      </c>
      <c r="J25" s="235" t="str">
        <f>IFERROR(VLOOKUP($A25,'中間シート (2)'!$M$6:$AR$65,J$1,FALSE),"")</f>
        <v/>
      </c>
      <c r="K25" s="235" t="str">
        <f>IFERROR(VLOOKUP($A25,'中間シート (2)'!$M$6:$AR$65,K$1,FALSE),"")</f>
        <v/>
      </c>
      <c r="L25" s="235" t="str">
        <f>IFERROR(VLOOKUP($A25,'中間シート (2)'!$M$6:$AR$65,L$1,FALSE),"")</f>
        <v/>
      </c>
      <c r="M25" s="235" t="str">
        <f>IFERROR(VLOOKUP($A25,'中間シート (2)'!$M$6:$AR$65,M$1,FALSE),"")</f>
        <v/>
      </c>
      <c r="N25" s="235" t="str">
        <f>IFERROR(VLOOKUP($A25,'中間シート (2)'!$M$6:$AR$65,N$1,FALSE),"")</f>
        <v/>
      </c>
      <c r="O25" s="235" t="str">
        <f>IFERROR(VLOOKUP($A25,'中間シート (2)'!$M$6:$AR$65,O$1,FALSE),"")</f>
        <v/>
      </c>
      <c r="P25" s="235" t="str">
        <f>IFERROR(VLOOKUP($A25,'中間シート (2)'!$M$6:$AR$65,P$1,FALSE),"")</f>
        <v/>
      </c>
      <c r="Q25" s="235" t="str">
        <f>IFERROR(VLOOKUP($A25,'中間シート (2)'!$M$6:$AR$65,Q$1,FALSE),"")</f>
        <v/>
      </c>
      <c r="R25" s="235" t="str">
        <f>IFERROR(VLOOKUP($A25,'中間シート (2)'!$M$6:$AR$65,R$1,FALSE),"")</f>
        <v/>
      </c>
      <c r="S25" s="235" t="str">
        <f>IFERROR(VLOOKUP($A25,'中間シート (2)'!$M$6:$AR$65,S$1,FALSE),"")</f>
        <v/>
      </c>
      <c r="T25" s="235" t="str">
        <f>IFERROR(VLOOKUP($A25,'中間シート (2)'!$M$6:$AR$65,T$1,FALSE),"")</f>
        <v/>
      </c>
      <c r="U25" s="235" t="str">
        <f>IFERROR(VLOOKUP($A25,'中間シート (2)'!$M$6:$AR$65,U$1,FALSE),"")</f>
        <v/>
      </c>
      <c r="V25" s="235"/>
      <c r="W25" s="235" t="str">
        <f>IFERROR(VLOOKUP($A25,'中間シート (2)'!$M$6:$AR$65,W$1,FALSE),"")</f>
        <v/>
      </c>
      <c r="X25" s="235" t="str">
        <f>IFERROR(VLOOKUP($A25,'中間シート (2)'!$M$6:$AR$65,X$1,FALSE),"")</f>
        <v/>
      </c>
      <c r="Y25" s="235" t="str">
        <f>IFERROR(VLOOKUP($A25,'中間シート (2)'!$M$6:$AR$65,Y$1,FALSE),"")</f>
        <v/>
      </c>
      <c r="Z25" s="235" t="str">
        <f>IFERROR(VLOOKUP($A25,'中間シート (2)'!$M$6:$AR$65,Z$1,FALSE),"")</f>
        <v/>
      </c>
      <c r="AA25" s="235" t="str">
        <f>IFERROR(VLOOKUP($A25,'中間シート (2)'!$M$6:$AR$65,AA$1,FALSE),"")</f>
        <v/>
      </c>
      <c r="AB25" s="235" t="str">
        <f>IFERROR(VLOOKUP($A25,'中間シート (2)'!$M$6:$AR$65,AB$1,FALSE),"")</f>
        <v/>
      </c>
      <c r="AC25" s="235" t="str">
        <f>IFERROR(VLOOKUP($A25,'中間シート (2)'!$M$6:$AR$65,AC$1,FALSE),"")</f>
        <v/>
      </c>
      <c r="AD25" s="235" t="str">
        <f>IFERROR(VLOOKUP($A25,'中間シート (2)'!$M$6:$AR$65,AD$1,FALSE),"")</f>
        <v/>
      </c>
      <c r="AE25" s="235"/>
      <c r="AF25" s="235"/>
      <c r="AG25" s="235"/>
      <c r="AH25" s="250" t="str">
        <f>IFERROR(VLOOKUP($A25,'中間シート (2)'!$M$6:$BC$67,AH$1,FALSE),"")</f>
        <v/>
      </c>
      <c r="AI25" s="250" t="str">
        <f>IFERROR(VLOOKUP($A25,'中間シート (2)'!$M$6:$BC$67,AI$1,FALSE),"")</f>
        <v/>
      </c>
      <c r="AJ25" s="250" t="str">
        <f>IFERROR(VLOOKUP($A25,'中間シート (2)'!$M$6:$BC$67,AJ$1,FALSE),"")</f>
        <v/>
      </c>
      <c r="AK25" s="250" t="str">
        <f>IFERROR(VLOOKUP($A25,'中間シート (2)'!$M$6:$BC$67,AK$1,FALSE),"")</f>
        <v/>
      </c>
      <c r="AL25" s="250" t="str">
        <f>IFERROR(VLOOKUP($A25,'中間シート (2)'!$M$6:$BC$67,AL$1,FALSE),"")</f>
        <v/>
      </c>
      <c r="AM25" s="250" t="str">
        <f>IFERROR(VLOOKUP($A25,'中間シート (2)'!$M$6:$BC$67,AM$1,FALSE),"")</f>
        <v/>
      </c>
      <c r="AN25" s="250" t="str">
        <f>IFERROR(VLOOKUP($A25,'中間シート (2)'!$M$6:$BC$67,AN$1,FALSE),"")</f>
        <v/>
      </c>
      <c r="AO25" s="250" t="str">
        <f>IFERROR(VLOOKUP($A25,'中間シート (2)'!$M$6:$BC$67,AO$1,FALSE),"")</f>
        <v/>
      </c>
      <c r="AR25" s="236"/>
      <c r="AS25" s="236"/>
      <c r="AT25" s="236"/>
      <c r="AU25" s="37">
        <f t="shared" si="5"/>
        <v>41</v>
      </c>
      <c r="AV25" s="37">
        <f t="shared" si="6"/>
        <v>41</v>
      </c>
      <c r="AW25" s="37" t="str">
        <f t="shared" si="58"/>
        <v/>
      </c>
      <c r="AX25" s="37" t="str">
        <f t="shared" si="59"/>
        <v/>
      </c>
      <c r="AY25" s="37" t="str">
        <f t="shared" si="60"/>
        <v/>
      </c>
      <c r="AZ25" s="37" t="str">
        <f t="shared" si="61"/>
        <v/>
      </c>
      <c r="BA25" s="37" t="str">
        <f t="shared" si="62"/>
        <v/>
      </c>
      <c r="BB25" s="37" t="str">
        <f ca="1">IF(AB25="","",IF(COUNTIF(エラー23シート!$G$5:$G$79, OFFSET(I25,IF(H25="",0,-H25+1),0)*100+OFFSET(X25,IF(H25="",0,-H25+1),0)*10+AB25)&gt;0,23,""))</f>
        <v/>
      </c>
      <c r="BC25" s="37" t="str">
        <f t="shared" si="63"/>
        <v/>
      </c>
      <c r="BD25" s="37" t="str">
        <f t="shared" si="64"/>
        <v/>
      </c>
      <c r="BE25" s="37" t="str">
        <f t="shared" si="65"/>
        <v/>
      </c>
      <c r="BF25" s="37" t="str">
        <f t="shared" si="66"/>
        <v/>
      </c>
      <c r="BG25" s="37" t="str">
        <f t="shared" si="67"/>
        <v/>
      </c>
      <c r="BH25" s="37" t="str">
        <f t="shared" si="68"/>
        <v/>
      </c>
      <c r="BI25" s="37" t="str">
        <f t="shared" si="69"/>
        <v/>
      </c>
      <c r="BJ25" s="37" t="str">
        <f t="shared" si="70"/>
        <v/>
      </c>
      <c r="BK25" s="37" t="str">
        <f t="shared" si="71"/>
        <v/>
      </c>
      <c r="BL25" s="37" t="str">
        <f t="shared" si="72"/>
        <v/>
      </c>
      <c r="BM25" s="37" t="str">
        <f t="shared" si="73"/>
        <v/>
      </c>
      <c r="BN25" s="37" t="str">
        <f t="shared" si="74"/>
        <v/>
      </c>
      <c r="BO25" s="37" t="str">
        <f t="shared" si="75"/>
        <v/>
      </c>
      <c r="BP25" s="37" t="str">
        <f t="shared" si="76"/>
        <v/>
      </c>
      <c r="BQ25" s="37" t="str">
        <f t="shared" si="77"/>
        <v/>
      </c>
      <c r="BR25" s="37" t="str">
        <f t="shared" si="78"/>
        <v/>
      </c>
      <c r="BS25" s="237" t="str">
        <f t="shared" si="79"/>
        <v/>
      </c>
      <c r="BT25" s="37" t="str">
        <f t="shared" si="80"/>
        <v/>
      </c>
      <c r="BU25" s="37" t="str">
        <f t="shared" si="81"/>
        <v/>
      </c>
      <c r="BV25" s="37" t="str">
        <f t="shared" si="82"/>
        <v/>
      </c>
      <c r="BW25" s="37" t="str">
        <f t="shared" si="83"/>
        <v/>
      </c>
      <c r="BX25" s="37" t="str">
        <f t="shared" si="84"/>
        <v/>
      </c>
      <c r="BY25" s="37" t="str">
        <f t="shared" si="85"/>
        <v/>
      </c>
      <c r="BZ25" s="37" t="str">
        <f t="shared" si="86"/>
        <v/>
      </c>
      <c r="CA25" s="37" t="str">
        <f t="shared" si="87"/>
        <v/>
      </c>
      <c r="CB25" s="37" t="str">
        <f t="shared" si="88"/>
        <v/>
      </c>
      <c r="CC25" s="37" t="str">
        <f t="shared" si="89"/>
        <v/>
      </c>
      <c r="CD25" s="37" t="str">
        <f t="shared" si="90"/>
        <v/>
      </c>
      <c r="CE25" s="37" t="str">
        <f t="shared" si="91"/>
        <v/>
      </c>
      <c r="CF25" s="37" t="str">
        <f t="shared" si="92"/>
        <v/>
      </c>
      <c r="CG25" s="37" t="str">
        <f t="shared" si="93"/>
        <v/>
      </c>
      <c r="CH25" s="37" t="str">
        <f t="shared" si="94"/>
        <v/>
      </c>
      <c r="CI25" s="37" t="str">
        <f t="shared" si="95"/>
        <v/>
      </c>
      <c r="CJ25" s="37" t="str">
        <f t="shared" si="96"/>
        <v/>
      </c>
      <c r="CK25" s="37" t="str">
        <f t="shared" si="97"/>
        <v/>
      </c>
      <c r="CL25" s="238" t="str">
        <f t="shared" si="98"/>
        <v/>
      </c>
      <c r="CM25" s="37" t="str">
        <f t="shared" si="99"/>
        <v/>
      </c>
      <c r="CN25" s="37" t="str">
        <f t="shared" si="100"/>
        <v/>
      </c>
      <c r="CO25" s="37" t="str">
        <f t="shared" si="101"/>
        <v/>
      </c>
      <c r="CP25" s="37" t="str">
        <f t="shared" si="102"/>
        <v/>
      </c>
      <c r="CQ25" s="37" t="str">
        <f t="shared" si="103"/>
        <v/>
      </c>
      <c r="CR25" s="37" t="str">
        <f t="shared" si="104"/>
        <v/>
      </c>
      <c r="CS25" s="37" t="str">
        <f t="shared" si="105"/>
        <v/>
      </c>
      <c r="CT25" s="37" t="str">
        <f t="shared" si="106"/>
        <v/>
      </c>
      <c r="CU25" s="37" t="str">
        <f t="shared" si="107"/>
        <v/>
      </c>
      <c r="CV25" s="239">
        <f t="shared" si="108"/>
        <v>0</v>
      </c>
      <c r="CW25" s="37" t="str">
        <f t="shared" si="109"/>
        <v/>
      </c>
      <c r="CX25" s="37" t="str">
        <f t="shared" si="110"/>
        <v/>
      </c>
      <c r="CY25" s="37" t="str">
        <f t="shared" si="111"/>
        <v/>
      </c>
      <c r="CZ25" s="37" t="str">
        <f t="shared" si="112"/>
        <v/>
      </c>
      <c r="DA25" s="37" t="str">
        <f t="shared" si="113"/>
        <v/>
      </c>
      <c r="DB25" s="37" t="str">
        <f t="shared" si="114"/>
        <v/>
      </c>
      <c r="DC25" s="37" t="str">
        <f t="shared" si="115"/>
        <v/>
      </c>
      <c r="DD25" s="37" t="str">
        <f t="shared" si="116"/>
        <v/>
      </c>
      <c r="DE25" s="37" t="str">
        <f t="shared" si="117"/>
        <v/>
      </c>
      <c r="DF25" s="37" t="str">
        <f t="shared" si="118"/>
        <v/>
      </c>
      <c r="DG25" s="37" t="str">
        <f t="shared" si="119"/>
        <v/>
      </c>
      <c r="DH25" s="37" t="str">
        <f t="shared" si="120"/>
        <v/>
      </c>
      <c r="DI25" s="37" t="str">
        <f t="shared" si="121"/>
        <v/>
      </c>
      <c r="DJ25" s="37" t="str">
        <f t="shared" si="122"/>
        <v/>
      </c>
      <c r="DK25" s="37" t="str">
        <f t="shared" si="123"/>
        <v/>
      </c>
      <c r="DL25" s="37" t="str">
        <f t="shared" si="124"/>
        <v/>
      </c>
      <c r="DM25" s="37" t="str">
        <f t="shared" si="125"/>
        <v/>
      </c>
      <c r="DN25" s="37" t="str">
        <f t="shared" si="126"/>
        <v/>
      </c>
      <c r="DO25" s="37" t="str">
        <f t="shared" si="127"/>
        <v/>
      </c>
      <c r="DP25" s="37" t="str">
        <f t="shared" si="128"/>
        <v/>
      </c>
      <c r="DQ25" s="37" t="str">
        <f t="shared" si="129"/>
        <v/>
      </c>
      <c r="DR25" s="37" t="str">
        <f t="shared" si="130"/>
        <v/>
      </c>
      <c r="DS25" s="37" t="str">
        <f t="shared" si="131"/>
        <v/>
      </c>
      <c r="DT25" s="37" t="str">
        <f t="shared" si="132"/>
        <v/>
      </c>
      <c r="DU25" s="37" t="str">
        <f t="shared" si="133"/>
        <v/>
      </c>
      <c r="DV25" s="37" t="str">
        <f t="shared" si="134"/>
        <v/>
      </c>
      <c r="DW25" s="37" t="str">
        <f t="shared" si="135"/>
        <v/>
      </c>
      <c r="DX25" s="37" t="str">
        <f t="shared" si="136"/>
        <v/>
      </c>
      <c r="DY25" s="37" t="str">
        <f t="shared" si="137"/>
        <v/>
      </c>
      <c r="DZ25" s="37" t="str">
        <f t="shared" si="138"/>
        <v/>
      </c>
      <c r="EA25" s="37" t="str">
        <f t="shared" si="139"/>
        <v/>
      </c>
      <c r="EB25" s="37" t="str">
        <f t="shared" si="140"/>
        <v/>
      </c>
      <c r="EC25" s="37" t="str">
        <f t="shared" si="141"/>
        <v/>
      </c>
      <c r="ED25" s="37" t="str">
        <f t="shared" si="142"/>
        <v/>
      </c>
      <c r="EE25" s="37" t="str">
        <f t="shared" si="143"/>
        <v/>
      </c>
      <c r="EF25" s="37" t="str">
        <f t="shared" si="144"/>
        <v/>
      </c>
      <c r="EG25" s="37" t="str">
        <f t="shared" si="145"/>
        <v/>
      </c>
      <c r="EH25" s="37" t="str">
        <f t="shared" si="146"/>
        <v/>
      </c>
      <c r="EI25" s="37" t="str">
        <f t="shared" si="147"/>
        <v/>
      </c>
      <c r="EJ25" s="37" t="str">
        <f t="shared" si="148"/>
        <v/>
      </c>
      <c r="EK25" s="37" t="str">
        <f t="shared" si="149"/>
        <v/>
      </c>
      <c r="EL25" s="37" t="str">
        <f t="shared" si="150"/>
        <v/>
      </c>
      <c r="EM25" s="37" t="str">
        <f t="shared" si="151"/>
        <v/>
      </c>
      <c r="EN25" s="37" t="str">
        <f t="shared" si="152"/>
        <v/>
      </c>
      <c r="EO25" s="37" t="str">
        <f t="shared" si="153"/>
        <v/>
      </c>
      <c r="EP25" s="37" t="str">
        <f t="shared" si="154"/>
        <v/>
      </c>
      <c r="EQ25" s="239" t="str">
        <f t="shared" ca="1" si="155"/>
        <v/>
      </c>
      <c r="ER25" s="239" t="str">
        <f t="shared" ca="1" si="156"/>
        <v/>
      </c>
      <c r="ES25" s="37" t="str">
        <f t="shared" ca="1" si="157"/>
        <v/>
      </c>
      <c r="ET25" s="37" t="str">
        <f t="shared" ca="1" si="158"/>
        <v/>
      </c>
      <c r="EU25" s="37" t="str">
        <f t="shared" ca="1" si="159"/>
        <v/>
      </c>
      <c r="EV25" s="37" t="str">
        <f t="shared" ca="1" si="160"/>
        <v/>
      </c>
      <c r="EW25" s="37" t="str">
        <f t="shared" ca="1" si="161"/>
        <v/>
      </c>
      <c r="EX25" s="37" t="str">
        <f t="shared" ca="1" si="162"/>
        <v/>
      </c>
      <c r="EY25" s="37" t="str">
        <f t="shared" ca="1" si="163"/>
        <v/>
      </c>
      <c r="EZ25" s="37" t="str">
        <f t="shared" ca="1" si="164"/>
        <v/>
      </c>
      <c r="FA25" s="37" t="str">
        <f t="shared" ca="1" si="165"/>
        <v/>
      </c>
      <c r="FB25" s="37" t="str">
        <f t="shared" ca="1" si="166"/>
        <v/>
      </c>
      <c r="FC25" s="37" t="str">
        <f t="shared" ca="1" si="167"/>
        <v/>
      </c>
      <c r="FD25" s="239">
        <f t="shared" si="168"/>
        <v>1</v>
      </c>
      <c r="FE25" s="37" t="str">
        <f t="shared" si="169"/>
        <v/>
      </c>
      <c r="FF25" s="37" t="str">
        <f t="shared" si="170"/>
        <v/>
      </c>
      <c r="FG25" s="37" t="str">
        <f t="shared" si="171"/>
        <v/>
      </c>
      <c r="FH25" s="37" t="str">
        <f t="shared" si="172"/>
        <v/>
      </c>
      <c r="FI25" s="239" t="str">
        <f>IF(B25=0,"",COUNTIF(FD$6:FD25,FD25))</f>
        <v/>
      </c>
      <c r="FJ25" s="37" t="str">
        <f t="shared" si="173"/>
        <v/>
      </c>
      <c r="FK25" s="240" t="str">
        <f t="shared" si="174"/>
        <v/>
      </c>
      <c r="FL25" s="37" t="str">
        <f t="shared" si="175"/>
        <v/>
      </c>
      <c r="FM25" s="37" t="str">
        <f t="shared" si="176"/>
        <v/>
      </c>
      <c r="FN25" s="37" t="str">
        <f t="shared" si="177"/>
        <v/>
      </c>
      <c r="FO25" s="37" t="str">
        <f t="shared" si="178"/>
        <v/>
      </c>
    </row>
    <row r="26" spans="1:171" ht="19.2">
      <c r="A26" s="233">
        <v>21</v>
      </c>
      <c r="B26" s="233">
        <f>COUNTIF('中間シート (2)'!M:M,行政集計シート※記入不要です!A26)</f>
        <v>0</v>
      </c>
      <c r="C26" s="241" t="str">
        <f t="shared" si="179"/>
        <v/>
      </c>
      <c r="D26" s="241" t="str">
        <f t="shared" si="180"/>
        <v/>
      </c>
      <c r="E26" s="241" t="str">
        <f t="shared" si="181"/>
        <v/>
      </c>
      <c r="F26" s="242"/>
      <c r="G26" s="235" t="str">
        <f>IFERROR(VLOOKUP($A26,'中間シート (2)'!$M$6:$AR$65,G$1,FALSE),"")</f>
        <v/>
      </c>
      <c r="H26" s="235" t="str">
        <f>IFERROR(VLOOKUP($A26,'中間シート (2)'!$M$6:$AR$65,H$1,FALSE),"")</f>
        <v/>
      </c>
      <c r="I26" s="235" t="str">
        <f>IFERROR(VLOOKUP($A26,'中間シート (2)'!$M$6:$AR$65,I$1,FALSE),"")</f>
        <v/>
      </c>
      <c r="J26" s="235" t="str">
        <f>IFERROR(VLOOKUP($A26,'中間シート (2)'!$M$6:$AR$65,J$1,FALSE),"")</f>
        <v/>
      </c>
      <c r="K26" s="235" t="str">
        <f>IFERROR(VLOOKUP($A26,'中間シート (2)'!$M$6:$AR$65,K$1,FALSE),"")</f>
        <v/>
      </c>
      <c r="L26" s="235" t="str">
        <f>IFERROR(VLOOKUP($A26,'中間シート (2)'!$M$6:$AR$65,L$1,FALSE),"")</f>
        <v/>
      </c>
      <c r="M26" s="235" t="str">
        <f>IFERROR(VLOOKUP($A26,'中間シート (2)'!$M$6:$AR$65,M$1,FALSE),"")</f>
        <v/>
      </c>
      <c r="N26" s="235" t="str">
        <f>IFERROR(VLOOKUP($A26,'中間シート (2)'!$M$6:$AR$65,N$1,FALSE),"")</f>
        <v/>
      </c>
      <c r="O26" s="235" t="str">
        <f>IFERROR(VLOOKUP($A26,'中間シート (2)'!$M$6:$AR$65,O$1,FALSE),"")</f>
        <v/>
      </c>
      <c r="P26" s="235" t="str">
        <f>IFERROR(VLOOKUP($A26,'中間シート (2)'!$M$6:$AR$65,P$1,FALSE),"")</f>
        <v/>
      </c>
      <c r="Q26" s="235" t="str">
        <f>IFERROR(VLOOKUP($A26,'中間シート (2)'!$M$6:$AR$65,Q$1,FALSE),"")</f>
        <v/>
      </c>
      <c r="R26" s="235" t="str">
        <f>IFERROR(VLOOKUP($A26,'中間シート (2)'!$M$6:$AR$65,R$1,FALSE),"")</f>
        <v/>
      </c>
      <c r="S26" s="235" t="str">
        <f>IFERROR(VLOOKUP($A26,'中間シート (2)'!$M$6:$AR$65,S$1,FALSE),"")</f>
        <v/>
      </c>
      <c r="T26" s="235" t="str">
        <f>IFERROR(VLOOKUP($A26,'中間シート (2)'!$M$6:$AR$65,T$1,FALSE),"")</f>
        <v/>
      </c>
      <c r="U26" s="235" t="str">
        <f>IFERROR(VLOOKUP($A26,'中間シート (2)'!$M$6:$AR$65,U$1,FALSE),"")</f>
        <v/>
      </c>
      <c r="V26" s="235"/>
      <c r="W26" s="235" t="str">
        <f>IFERROR(VLOOKUP($A26,'中間シート (2)'!$M$6:$AR$65,W$1,FALSE),"")</f>
        <v/>
      </c>
      <c r="X26" s="235" t="str">
        <f>IFERROR(VLOOKUP($A26,'中間シート (2)'!$M$6:$AR$65,X$1,FALSE),"")</f>
        <v/>
      </c>
      <c r="Y26" s="235" t="str">
        <f>IFERROR(VLOOKUP($A26,'中間シート (2)'!$M$6:$AR$65,Y$1,FALSE),"")</f>
        <v/>
      </c>
      <c r="Z26" s="235" t="str">
        <f>IFERROR(VLOOKUP($A26,'中間シート (2)'!$M$6:$AR$65,Z$1,FALSE),"")</f>
        <v/>
      </c>
      <c r="AA26" s="235" t="str">
        <f>IFERROR(VLOOKUP($A26,'中間シート (2)'!$M$6:$AR$65,AA$1,FALSE),"")</f>
        <v/>
      </c>
      <c r="AB26" s="235" t="str">
        <f>IFERROR(VLOOKUP($A26,'中間シート (2)'!$M$6:$AR$65,AB$1,FALSE),"")</f>
        <v/>
      </c>
      <c r="AC26" s="235" t="str">
        <f>IFERROR(VLOOKUP($A26,'中間シート (2)'!$M$6:$AR$65,AC$1,FALSE),"")</f>
        <v/>
      </c>
      <c r="AD26" s="235" t="str">
        <f>IFERROR(VLOOKUP($A26,'中間シート (2)'!$M$6:$AR$65,AD$1,FALSE),"")</f>
        <v/>
      </c>
      <c r="AE26" s="235"/>
      <c r="AF26" s="235"/>
      <c r="AG26" s="235"/>
      <c r="AH26" s="250" t="str">
        <f>IFERROR(VLOOKUP($A26,'中間シート (2)'!$M$6:$BC$67,AH$1,FALSE),"")</f>
        <v/>
      </c>
      <c r="AI26" s="250" t="str">
        <f>IFERROR(VLOOKUP($A26,'中間シート (2)'!$M$6:$BC$67,AI$1,FALSE),"")</f>
        <v/>
      </c>
      <c r="AJ26" s="250" t="str">
        <f>IFERROR(VLOOKUP($A26,'中間シート (2)'!$M$6:$BC$67,AJ$1,FALSE),"")</f>
        <v/>
      </c>
      <c r="AK26" s="250" t="str">
        <f>IFERROR(VLOOKUP($A26,'中間シート (2)'!$M$6:$BC$67,AK$1,FALSE),"")</f>
        <v/>
      </c>
      <c r="AL26" s="250" t="str">
        <f>IFERROR(VLOOKUP($A26,'中間シート (2)'!$M$6:$BC$67,AL$1,FALSE),"")</f>
        <v/>
      </c>
      <c r="AM26" s="250" t="str">
        <f>IFERROR(VLOOKUP($A26,'中間シート (2)'!$M$6:$BC$67,AM$1,FALSE),"")</f>
        <v/>
      </c>
      <c r="AN26" s="250" t="str">
        <f>IFERROR(VLOOKUP($A26,'中間シート (2)'!$M$6:$BC$67,AN$1,FALSE),"")</f>
        <v/>
      </c>
      <c r="AO26" s="250" t="str">
        <f>IFERROR(VLOOKUP($A26,'中間シート (2)'!$M$6:$BC$67,AO$1,FALSE),"")</f>
        <v/>
      </c>
      <c r="AR26" s="236"/>
      <c r="AS26" s="236"/>
      <c r="AT26" s="236"/>
      <c r="AU26" s="37">
        <f t="shared" si="5"/>
        <v>41</v>
      </c>
      <c r="AV26" s="37">
        <f t="shared" si="6"/>
        <v>41</v>
      </c>
      <c r="AW26" s="37" t="str">
        <f t="shared" si="58"/>
        <v/>
      </c>
      <c r="AX26" s="37" t="str">
        <f t="shared" si="59"/>
        <v/>
      </c>
      <c r="AY26" s="37" t="str">
        <f t="shared" si="60"/>
        <v/>
      </c>
      <c r="AZ26" s="37" t="str">
        <f t="shared" si="61"/>
        <v/>
      </c>
      <c r="BA26" s="37" t="str">
        <f t="shared" si="62"/>
        <v/>
      </c>
      <c r="BB26" s="37" t="str">
        <f ca="1">IF(AB26="","",IF(COUNTIF(エラー23シート!$G$5:$G$79, OFFSET(I26,IF(H26="",0,-H26+1),0)*100+OFFSET(X26,IF(H26="",0,-H26+1),0)*10+AB26)&gt;0,23,""))</f>
        <v/>
      </c>
      <c r="BC26" s="37" t="str">
        <f t="shared" si="63"/>
        <v/>
      </c>
      <c r="BD26" s="37" t="str">
        <f t="shared" si="64"/>
        <v/>
      </c>
      <c r="BE26" s="37" t="str">
        <f t="shared" si="65"/>
        <v/>
      </c>
      <c r="BF26" s="37" t="str">
        <f t="shared" si="66"/>
        <v/>
      </c>
      <c r="BG26" s="37" t="str">
        <f t="shared" si="67"/>
        <v/>
      </c>
      <c r="BH26" s="37" t="str">
        <f t="shared" si="68"/>
        <v/>
      </c>
      <c r="BI26" s="37" t="str">
        <f t="shared" si="69"/>
        <v/>
      </c>
      <c r="BJ26" s="37" t="str">
        <f t="shared" si="70"/>
        <v/>
      </c>
      <c r="BK26" s="37" t="str">
        <f t="shared" si="71"/>
        <v/>
      </c>
      <c r="BL26" s="37" t="str">
        <f t="shared" si="72"/>
        <v/>
      </c>
      <c r="BM26" s="37" t="str">
        <f t="shared" si="73"/>
        <v/>
      </c>
      <c r="BN26" s="37" t="str">
        <f t="shared" si="74"/>
        <v/>
      </c>
      <c r="BO26" s="37" t="str">
        <f t="shared" si="75"/>
        <v/>
      </c>
      <c r="BP26" s="37" t="str">
        <f t="shared" si="76"/>
        <v/>
      </c>
      <c r="BQ26" s="37" t="str">
        <f t="shared" si="77"/>
        <v/>
      </c>
      <c r="BR26" s="37" t="str">
        <f t="shared" si="78"/>
        <v/>
      </c>
      <c r="BS26" s="237" t="str">
        <f t="shared" si="79"/>
        <v/>
      </c>
      <c r="BT26" s="37" t="str">
        <f t="shared" si="80"/>
        <v/>
      </c>
      <c r="BU26" s="37" t="str">
        <f t="shared" si="81"/>
        <v/>
      </c>
      <c r="BV26" s="37" t="str">
        <f t="shared" si="82"/>
        <v/>
      </c>
      <c r="BW26" s="37" t="str">
        <f t="shared" si="83"/>
        <v/>
      </c>
      <c r="BX26" s="37" t="str">
        <f t="shared" si="84"/>
        <v/>
      </c>
      <c r="BY26" s="37" t="str">
        <f t="shared" si="85"/>
        <v/>
      </c>
      <c r="BZ26" s="37" t="str">
        <f t="shared" si="86"/>
        <v/>
      </c>
      <c r="CA26" s="37" t="str">
        <f t="shared" si="87"/>
        <v/>
      </c>
      <c r="CB26" s="37" t="str">
        <f t="shared" si="88"/>
        <v/>
      </c>
      <c r="CC26" s="37" t="str">
        <f t="shared" si="89"/>
        <v/>
      </c>
      <c r="CD26" s="37" t="str">
        <f t="shared" si="90"/>
        <v/>
      </c>
      <c r="CE26" s="37" t="str">
        <f t="shared" si="91"/>
        <v/>
      </c>
      <c r="CF26" s="37" t="str">
        <f t="shared" si="92"/>
        <v/>
      </c>
      <c r="CG26" s="37" t="str">
        <f t="shared" si="93"/>
        <v/>
      </c>
      <c r="CH26" s="37" t="str">
        <f t="shared" si="94"/>
        <v/>
      </c>
      <c r="CI26" s="37" t="str">
        <f t="shared" si="95"/>
        <v/>
      </c>
      <c r="CJ26" s="37" t="str">
        <f t="shared" si="96"/>
        <v/>
      </c>
      <c r="CK26" s="37" t="str">
        <f t="shared" si="97"/>
        <v/>
      </c>
      <c r="CL26" s="238" t="str">
        <f t="shared" si="98"/>
        <v/>
      </c>
      <c r="CM26" s="37" t="str">
        <f t="shared" si="99"/>
        <v/>
      </c>
      <c r="CN26" s="37" t="str">
        <f t="shared" si="100"/>
        <v/>
      </c>
      <c r="CO26" s="37" t="str">
        <f t="shared" si="101"/>
        <v/>
      </c>
      <c r="CP26" s="37" t="str">
        <f t="shared" si="102"/>
        <v/>
      </c>
      <c r="CQ26" s="37" t="str">
        <f t="shared" si="103"/>
        <v/>
      </c>
      <c r="CR26" s="37" t="str">
        <f t="shared" si="104"/>
        <v/>
      </c>
      <c r="CS26" s="37" t="str">
        <f t="shared" si="105"/>
        <v/>
      </c>
      <c r="CT26" s="37" t="str">
        <f t="shared" si="106"/>
        <v/>
      </c>
      <c r="CU26" s="37" t="str">
        <f t="shared" si="107"/>
        <v/>
      </c>
      <c r="CV26" s="239">
        <f t="shared" si="108"/>
        <v>0</v>
      </c>
      <c r="CW26" s="37" t="str">
        <f t="shared" si="109"/>
        <v/>
      </c>
      <c r="CX26" s="37" t="str">
        <f t="shared" si="110"/>
        <v/>
      </c>
      <c r="CY26" s="37" t="str">
        <f t="shared" si="111"/>
        <v/>
      </c>
      <c r="CZ26" s="37" t="str">
        <f t="shared" si="112"/>
        <v/>
      </c>
      <c r="DA26" s="37" t="str">
        <f t="shared" si="113"/>
        <v/>
      </c>
      <c r="DB26" s="37" t="str">
        <f t="shared" si="114"/>
        <v/>
      </c>
      <c r="DC26" s="37" t="str">
        <f t="shared" si="115"/>
        <v/>
      </c>
      <c r="DD26" s="37" t="str">
        <f t="shared" si="116"/>
        <v/>
      </c>
      <c r="DE26" s="37" t="str">
        <f t="shared" si="117"/>
        <v/>
      </c>
      <c r="DF26" s="37" t="str">
        <f t="shared" si="118"/>
        <v/>
      </c>
      <c r="DG26" s="37" t="str">
        <f t="shared" si="119"/>
        <v/>
      </c>
      <c r="DH26" s="37" t="str">
        <f t="shared" si="120"/>
        <v/>
      </c>
      <c r="DI26" s="37" t="str">
        <f t="shared" si="121"/>
        <v/>
      </c>
      <c r="DJ26" s="37" t="str">
        <f t="shared" si="122"/>
        <v/>
      </c>
      <c r="DK26" s="37" t="str">
        <f t="shared" si="123"/>
        <v/>
      </c>
      <c r="DL26" s="37" t="str">
        <f t="shared" si="124"/>
        <v/>
      </c>
      <c r="DM26" s="37" t="str">
        <f t="shared" si="125"/>
        <v/>
      </c>
      <c r="DN26" s="37" t="str">
        <f t="shared" si="126"/>
        <v/>
      </c>
      <c r="DO26" s="37" t="str">
        <f t="shared" si="127"/>
        <v/>
      </c>
      <c r="DP26" s="37" t="str">
        <f t="shared" si="128"/>
        <v/>
      </c>
      <c r="DQ26" s="37" t="str">
        <f t="shared" si="129"/>
        <v/>
      </c>
      <c r="DR26" s="37" t="str">
        <f t="shared" si="130"/>
        <v/>
      </c>
      <c r="DS26" s="37" t="str">
        <f t="shared" si="131"/>
        <v/>
      </c>
      <c r="DT26" s="37" t="str">
        <f t="shared" si="132"/>
        <v/>
      </c>
      <c r="DU26" s="37" t="str">
        <f t="shared" si="133"/>
        <v/>
      </c>
      <c r="DV26" s="37" t="str">
        <f t="shared" si="134"/>
        <v/>
      </c>
      <c r="DW26" s="37" t="str">
        <f t="shared" si="135"/>
        <v/>
      </c>
      <c r="DX26" s="37" t="str">
        <f t="shared" si="136"/>
        <v/>
      </c>
      <c r="DY26" s="37" t="str">
        <f t="shared" si="137"/>
        <v/>
      </c>
      <c r="DZ26" s="37" t="str">
        <f t="shared" si="138"/>
        <v/>
      </c>
      <c r="EA26" s="37" t="str">
        <f t="shared" si="139"/>
        <v/>
      </c>
      <c r="EB26" s="37" t="str">
        <f t="shared" si="140"/>
        <v/>
      </c>
      <c r="EC26" s="37" t="str">
        <f t="shared" si="141"/>
        <v/>
      </c>
      <c r="ED26" s="37" t="str">
        <f t="shared" si="142"/>
        <v/>
      </c>
      <c r="EE26" s="37" t="str">
        <f t="shared" si="143"/>
        <v/>
      </c>
      <c r="EF26" s="37" t="str">
        <f t="shared" si="144"/>
        <v/>
      </c>
      <c r="EG26" s="37" t="str">
        <f t="shared" si="145"/>
        <v/>
      </c>
      <c r="EH26" s="37" t="str">
        <f t="shared" si="146"/>
        <v/>
      </c>
      <c r="EI26" s="37" t="str">
        <f t="shared" si="147"/>
        <v/>
      </c>
      <c r="EJ26" s="37" t="str">
        <f t="shared" si="148"/>
        <v/>
      </c>
      <c r="EK26" s="37" t="str">
        <f t="shared" si="149"/>
        <v/>
      </c>
      <c r="EL26" s="37" t="str">
        <f t="shared" si="150"/>
        <v/>
      </c>
      <c r="EM26" s="37" t="str">
        <f t="shared" si="151"/>
        <v/>
      </c>
      <c r="EN26" s="37" t="str">
        <f t="shared" si="152"/>
        <v/>
      </c>
      <c r="EO26" s="37" t="str">
        <f t="shared" si="153"/>
        <v/>
      </c>
      <c r="EP26" s="37" t="str">
        <f t="shared" si="154"/>
        <v/>
      </c>
      <c r="EQ26" s="239" t="str">
        <f t="shared" ca="1" si="155"/>
        <v/>
      </c>
      <c r="ER26" s="239" t="str">
        <f t="shared" ca="1" si="156"/>
        <v/>
      </c>
      <c r="ES26" s="37" t="str">
        <f t="shared" ca="1" si="157"/>
        <v/>
      </c>
      <c r="ET26" s="37" t="str">
        <f t="shared" ca="1" si="158"/>
        <v/>
      </c>
      <c r="EU26" s="37" t="str">
        <f t="shared" ca="1" si="159"/>
        <v/>
      </c>
      <c r="EV26" s="37" t="str">
        <f t="shared" ca="1" si="160"/>
        <v/>
      </c>
      <c r="EW26" s="37" t="str">
        <f t="shared" ca="1" si="161"/>
        <v/>
      </c>
      <c r="EX26" s="37" t="str">
        <f t="shared" ca="1" si="162"/>
        <v/>
      </c>
      <c r="EY26" s="37" t="str">
        <f t="shared" ca="1" si="163"/>
        <v/>
      </c>
      <c r="EZ26" s="37" t="str">
        <f t="shared" ca="1" si="164"/>
        <v/>
      </c>
      <c r="FA26" s="37" t="str">
        <f t="shared" ca="1" si="165"/>
        <v/>
      </c>
      <c r="FB26" s="37" t="str">
        <f t="shared" ca="1" si="166"/>
        <v/>
      </c>
      <c r="FC26" s="37" t="str">
        <f t="shared" ca="1" si="167"/>
        <v/>
      </c>
      <c r="FD26" s="239">
        <f t="shared" si="168"/>
        <v>1</v>
      </c>
      <c r="FE26" s="37" t="str">
        <f t="shared" si="169"/>
        <v/>
      </c>
      <c r="FF26" s="37" t="str">
        <f t="shared" si="170"/>
        <v/>
      </c>
      <c r="FG26" s="37" t="str">
        <f t="shared" si="171"/>
        <v/>
      </c>
      <c r="FH26" s="37" t="str">
        <f t="shared" si="172"/>
        <v/>
      </c>
      <c r="FI26" s="239" t="str">
        <f>IF(B26=0,"",COUNTIF(FD$6:FD26,FD26))</f>
        <v/>
      </c>
      <c r="FJ26" s="37" t="str">
        <f t="shared" si="173"/>
        <v/>
      </c>
      <c r="FK26" s="240" t="str">
        <f t="shared" si="174"/>
        <v/>
      </c>
      <c r="FL26" s="37" t="str">
        <f t="shared" si="175"/>
        <v/>
      </c>
      <c r="FM26" s="37" t="str">
        <f t="shared" si="176"/>
        <v/>
      </c>
      <c r="FN26" s="37" t="str">
        <f t="shared" si="177"/>
        <v/>
      </c>
      <c r="FO26" s="37" t="str">
        <f t="shared" si="178"/>
        <v/>
      </c>
    </row>
    <row r="27" spans="1:171" ht="19.2">
      <c r="A27" s="233">
        <v>22</v>
      </c>
      <c r="B27" s="233">
        <f>COUNTIF('中間シート (2)'!M:M,行政集計シート※記入不要です!A27)</f>
        <v>0</v>
      </c>
      <c r="C27" s="241" t="str">
        <f t="shared" si="179"/>
        <v/>
      </c>
      <c r="D27" s="241" t="str">
        <f t="shared" si="180"/>
        <v/>
      </c>
      <c r="E27" s="241" t="str">
        <f t="shared" si="181"/>
        <v/>
      </c>
      <c r="F27" s="242"/>
      <c r="G27" s="235" t="str">
        <f>IFERROR(VLOOKUP($A27,'中間シート (2)'!$M$6:$AR$65,G$1,FALSE),"")</f>
        <v/>
      </c>
      <c r="H27" s="235" t="str">
        <f>IFERROR(VLOOKUP($A27,'中間シート (2)'!$M$6:$AR$65,H$1,FALSE),"")</f>
        <v/>
      </c>
      <c r="I27" s="235" t="str">
        <f>IFERROR(VLOOKUP($A27,'中間シート (2)'!$M$6:$AR$65,I$1,FALSE),"")</f>
        <v/>
      </c>
      <c r="J27" s="235" t="str">
        <f>IFERROR(VLOOKUP($A27,'中間シート (2)'!$M$6:$AR$65,J$1,FALSE),"")</f>
        <v/>
      </c>
      <c r="K27" s="235" t="str">
        <f>IFERROR(VLOOKUP($A27,'中間シート (2)'!$M$6:$AR$65,K$1,FALSE),"")</f>
        <v/>
      </c>
      <c r="L27" s="235" t="str">
        <f>IFERROR(VLOOKUP($A27,'中間シート (2)'!$M$6:$AR$65,L$1,FALSE),"")</f>
        <v/>
      </c>
      <c r="M27" s="235" t="str">
        <f>IFERROR(VLOOKUP($A27,'中間シート (2)'!$M$6:$AR$65,M$1,FALSE),"")</f>
        <v/>
      </c>
      <c r="N27" s="235" t="str">
        <f>IFERROR(VLOOKUP($A27,'中間シート (2)'!$M$6:$AR$65,N$1,FALSE),"")</f>
        <v/>
      </c>
      <c r="O27" s="235" t="str">
        <f>IFERROR(VLOOKUP($A27,'中間シート (2)'!$M$6:$AR$65,O$1,FALSE),"")</f>
        <v/>
      </c>
      <c r="P27" s="235" t="str">
        <f>IFERROR(VLOOKUP($A27,'中間シート (2)'!$M$6:$AR$65,P$1,FALSE),"")</f>
        <v/>
      </c>
      <c r="Q27" s="235" t="str">
        <f>IFERROR(VLOOKUP($A27,'中間シート (2)'!$M$6:$AR$65,Q$1,FALSE),"")</f>
        <v/>
      </c>
      <c r="R27" s="235" t="str">
        <f>IFERROR(VLOOKUP($A27,'中間シート (2)'!$M$6:$AR$65,R$1,FALSE),"")</f>
        <v/>
      </c>
      <c r="S27" s="235" t="str">
        <f>IFERROR(VLOOKUP($A27,'中間シート (2)'!$M$6:$AR$65,S$1,FALSE),"")</f>
        <v/>
      </c>
      <c r="T27" s="235" t="str">
        <f>IFERROR(VLOOKUP($A27,'中間シート (2)'!$M$6:$AR$65,T$1,FALSE),"")</f>
        <v/>
      </c>
      <c r="U27" s="235" t="str">
        <f>IFERROR(VLOOKUP($A27,'中間シート (2)'!$M$6:$AR$65,U$1,FALSE),"")</f>
        <v/>
      </c>
      <c r="V27" s="235"/>
      <c r="W27" s="235" t="str">
        <f>IFERROR(VLOOKUP($A27,'中間シート (2)'!$M$6:$AR$65,W$1,FALSE),"")</f>
        <v/>
      </c>
      <c r="X27" s="235" t="str">
        <f>IFERROR(VLOOKUP($A27,'中間シート (2)'!$M$6:$AR$65,X$1,FALSE),"")</f>
        <v/>
      </c>
      <c r="Y27" s="235" t="str">
        <f>IFERROR(VLOOKUP($A27,'中間シート (2)'!$M$6:$AR$65,Y$1,FALSE),"")</f>
        <v/>
      </c>
      <c r="Z27" s="235" t="str">
        <f>IFERROR(VLOOKUP($A27,'中間シート (2)'!$M$6:$AR$65,Z$1,FALSE),"")</f>
        <v/>
      </c>
      <c r="AA27" s="235" t="str">
        <f>IFERROR(VLOOKUP($A27,'中間シート (2)'!$M$6:$AR$65,AA$1,FALSE),"")</f>
        <v/>
      </c>
      <c r="AB27" s="235" t="str">
        <f>IFERROR(VLOOKUP($A27,'中間シート (2)'!$M$6:$AR$65,AB$1,FALSE),"")</f>
        <v/>
      </c>
      <c r="AC27" s="235" t="str">
        <f>IFERROR(VLOOKUP($A27,'中間シート (2)'!$M$6:$AR$65,AC$1,FALSE),"")</f>
        <v/>
      </c>
      <c r="AD27" s="235" t="str">
        <f>IFERROR(VLOOKUP($A27,'中間シート (2)'!$M$6:$AR$65,AD$1,FALSE),"")</f>
        <v/>
      </c>
      <c r="AE27" s="235"/>
      <c r="AF27" s="235"/>
      <c r="AG27" s="235"/>
      <c r="AH27" s="250" t="str">
        <f>IFERROR(VLOOKUP($A27,'中間シート (2)'!$M$6:$BC$67,AH$1,FALSE),"")</f>
        <v/>
      </c>
      <c r="AI27" s="250" t="str">
        <f>IFERROR(VLOOKUP($A27,'中間シート (2)'!$M$6:$BC$67,AI$1,FALSE),"")</f>
        <v/>
      </c>
      <c r="AJ27" s="250" t="str">
        <f>IFERROR(VLOOKUP($A27,'中間シート (2)'!$M$6:$BC$67,AJ$1,FALSE),"")</f>
        <v/>
      </c>
      <c r="AK27" s="250" t="str">
        <f>IFERROR(VLOOKUP($A27,'中間シート (2)'!$M$6:$BC$67,AK$1,FALSE),"")</f>
        <v/>
      </c>
      <c r="AL27" s="250" t="str">
        <f>IFERROR(VLOOKUP($A27,'中間シート (2)'!$M$6:$BC$67,AL$1,FALSE),"")</f>
        <v/>
      </c>
      <c r="AM27" s="250" t="str">
        <f>IFERROR(VLOOKUP($A27,'中間シート (2)'!$M$6:$BC$67,AM$1,FALSE),"")</f>
        <v/>
      </c>
      <c r="AN27" s="250" t="str">
        <f>IFERROR(VLOOKUP($A27,'中間シート (2)'!$M$6:$BC$67,AN$1,FALSE),"")</f>
        <v/>
      </c>
      <c r="AO27" s="250" t="str">
        <f>IFERROR(VLOOKUP($A27,'中間シート (2)'!$M$6:$BC$67,AO$1,FALSE),"")</f>
        <v/>
      </c>
      <c r="AR27" s="236"/>
      <c r="AS27" s="236"/>
      <c r="AT27" s="236"/>
      <c r="AU27" s="37">
        <f t="shared" si="5"/>
        <v>41</v>
      </c>
      <c r="AV27" s="37">
        <f t="shared" si="6"/>
        <v>41</v>
      </c>
      <c r="AW27" s="37" t="str">
        <f t="shared" si="58"/>
        <v/>
      </c>
      <c r="AX27" s="37" t="str">
        <f t="shared" si="59"/>
        <v/>
      </c>
      <c r="AY27" s="37" t="str">
        <f t="shared" si="60"/>
        <v/>
      </c>
      <c r="AZ27" s="37" t="str">
        <f t="shared" si="61"/>
        <v/>
      </c>
      <c r="BA27" s="37" t="str">
        <f t="shared" si="62"/>
        <v/>
      </c>
      <c r="BB27" s="37" t="str">
        <f ca="1">IF(AB27="","",IF(COUNTIF(エラー23シート!$G$5:$G$79, OFFSET(I27,IF(H27="",0,-H27+1),0)*100+OFFSET(X27,IF(H27="",0,-H27+1),0)*10+AB27)&gt;0,23,""))</f>
        <v/>
      </c>
      <c r="BC27" s="37" t="str">
        <f t="shared" si="63"/>
        <v/>
      </c>
      <c r="BD27" s="37" t="str">
        <f t="shared" si="64"/>
        <v/>
      </c>
      <c r="BE27" s="37" t="str">
        <f t="shared" si="65"/>
        <v/>
      </c>
      <c r="BF27" s="37" t="str">
        <f t="shared" si="66"/>
        <v/>
      </c>
      <c r="BG27" s="37" t="str">
        <f t="shared" si="67"/>
        <v/>
      </c>
      <c r="BH27" s="37" t="str">
        <f t="shared" si="68"/>
        <v/>
      </c>
      <c r="BI27" s="37" t="str">
        <f t="shared" si="69"/>
        <v/>
      </c>
      <c r="BJ27" s="37" t="str">
        <f t="shared" si="70"/>
        <v/>
      </c>
      <c r="BK27" s="37" t="str">
        <f t="shared" si="71"/>
        <v/>
      </c>
      <c r="BL27" s="37" t="str">
        <f t="shared" si="72"/>
        <v/>
      </c>
      <c r="BM27" s="37" t="str">
        <f t="shared" si="73"/>
        <v/>
      </c>
      <c r="BN27" s="37" t="str">
        <f t="shared" si="74"/>
        <v/>
      </c>
      <c r="BO27" s="37" t="str">
        <f t="shared" si="75"/>
        <v/>
      </c>
      <c r="BP27" s="37" t="str">
        <f t="shared" si="76"/>
        <v/>
      </c>
      <c r="BQ27" s="37" t="str">
        <f t="shared" si="77"/>
        <v/>
      </c>
      <c r="BR27" s="37" t="str">
        <f t="shared" si="78"/>
        <v/>
      </c>
      <c r="BS27" s="237" t="str">
        <f t="shared" si="79"/>
        <v/>
      </c>
      <c r="BT27" s="37" t="str">
        <f t="shared" si="80"/>
        <v/>
      </c>
      <c r="BU27" s="37" t="str">
        <f t="shared" si="81"/>
        <v/>
      </c>
      <c r="BV27" s="37" t="str">
        <f t="shared" si="82"/>
        <v/>
      </c>
      <c r="BW27" s="37" t="str">
        <f t="shared" si="83"/>
        <v/>
      </c>
      <c r="BX27" s="37" t="str">
        <f t="shared" si="84"/>
        <v/>
      </c>
      <c r="BY27" s="37" t="str">
        <f t="shared" si="85"/>
        <v/>
      </c>
      <c r="BZ27" s="37" t="str">
        <f t="shared" si="86"/>
        <v/>
      </c>
      <c r="CA27" s="37" t="str">
        <f t="shared" si="87"/>
        <v/>
      </c>
      <c r="CB27" s="37" t="str">
        <f t="shared" si="88"/>
        <v/>
      </c>
      <c r="CC27" s="37" t="str">
        <f t="shared" si="89"/>
        <v/>
      </c>
      <c r="CD27" s="37" t="str">
        <f t="shared" si="90"/>
        <v/>
      </c>
      <c r="CE27" s="37" t="str">
        <f t="shared" si="91"/>
        <v/>
      </c>
      <c r="CF27" s="37" t="str">
        <f t="shared" si="92"/>
        <v/>
      </c>
      <c r="CG27" s="37" t="str">
        <f t="shared" si="93"/>
        <v/>
      </c>
      <c r="CH27" s="37" t="str">
        <f t="shared" si="94"/>
        <v/>
      </c>
      <c r="CI27" s="37" t="str">
        <f t="shared" si="95"/>
        <v/>
      </c>
      <c r="CJ27" s="37" t="str">
        <f t="shared" si="96"/>
        <v/>
      </c>
      <c r="CK27" s="37" t="str">
        <f t="shared" si="97"/>
        <v/>
      </c>
      <c r="CL27" s="238" t="str">
        <f t="shared" si="98"/>
        <v/>
      </c>
      <c r="CM27" s="37" t="str">
        <f t="shared" si="99"/>
        <v/>
      </c>
      <c r="CN27" s="37" t="str">
        <f t="shared" si="100"/>
        <v/>
      </c>
      <c r="CO27" s="37" t="str">
        <f t="shared" si="101"/>
        <v/>
      </c>
      <c r="CP27" s="37" t="str">
        <f t="shared" si="102"/>
        <v/>
      </c>
      <c r="CQ27" s="37" t="str">
        <f t="shared" si="103"/>
        <v/>
      </c>
      <c r="CR27" s="37" t="str">
        <f t="shared" si="104"/>
        <v/>
      </c>
      <c r="CS27" s="37" t="str">
        <f t="shared" si="105"/>
        <v/>
      </c>
      <c r="CT27" s="37" t="str">
        <f t="shared" si="106"/>
        <v/>
      </c>
      <c r="CU27" s="37" t="str">
        <f t="shared" si="107"/>
        <v/>
      </c>
      <c r="CV27" s="239">
        <f t="shared" si="108"/>
        <v>0</v>
      </c>
      <c r="CW27" s="37" t="str">
        <f t="shared" si="109"/>
        <v/>
      </c>
      <c r="CX27" s="37" t="str">
        <f t="shared" si="110"/>
        <v/>
      </c>
      <c r="CY27" s="37" t="str">
        <f t="shared" si="111"/>
        <v/>
      </c>
      <c r="CZ27" s="37" t="str">
        <f t="shared" si="112"/>
        <v/>
      </c>
      <c r="DA27" s="37" t="str">
        <f t="shared" si="113"/>
        <v/>
      </c>
      <c r="DB27" s="37" t="str">
        <f t="shared" si="114"/>
        <v/>
      </c>
      <c r="DC27" s="37" t="str">
        <f t="shared" si="115"/>
        <v/>
      </c>
      <c r="DD27" s="37" t="str">
        <f t="shared" si="116"/>
        <v/>
      </c>
      <c r="DE27" s="37" t="str">
        <f t="shared" si="117"/>
        <v/>
      </c>
      <c r="DF27" s="37" t="str">
        <f t="shared" si="118"/>
        <v/>
      </c>
      <c r="DG27" s="37" t="str">
        <f t="shared" si="119"/>
        <v/>
      </c>
      <c r="DH27" s="37" t="str">
        <f t="shared" si="120"/>
        <v/>
      </c>
      <c r="DI27" s="37" t="str">
        <f t="shared" si="121"/>
        <v/>
      </c>
      <c r="DJ27" s="37" t="str">
        <f t="shared" si="122"/>
        <v/>
      </c>
      <c r="DK27" s="37" t="str">
        <f t="shared" si="123"/>
        <v/>
      </c>
      <c r="DL27" s="37" t="str">
        <f t="shared" si="124"/>
        <v/>
      </c>
      <c r="DM27" s="37" t="str">
        <f t="shared" si="125"/>
        <v/>
      </c>
      <c r="DN27" s="37" t="str">
        <f t="shared" si="126"/>
        <v/>
      </c>
      <c r="DO27" s="37" t="str">
        <f t="shared" si="127"/>
        <v/>
      </c>
      <c r="DP27" s="37" t="str">
        <f t="shared" si="128"/>
        <v/>
      </c>
      <c r="DQ27" s="37" t="str">
        <f t="shared" si="129"/>
        <v/>
      </c>
      <c r="DR27" s="37" t="str">
        <f t="shared" si="130"/>
        <v/>
      </c>
      <c r="DS27" s="37" t="str">
        <f t="shared" si="131"/>
        <v/>
      </c>
      <c r="DT27" s="37" t="str">
        <f t="shared" si="132"/>
        <v/>
      </c>
      <c r="DU27" s="37" t="str">
        <f t="shared" si="133"/>
        <v/>
      </c>
      <c r="DV27" s="37" t="str">
        <f t="shared" si="134"/>
        <v/>
      </c>
      <c r="DW27" s="37" t="str">
        <f t="shared" si="135"/>
        <v/>
      </c>
      <c r="DX27" s="37" t="str">
        <f t="shared" si="136"/>
        <v/>
      </c>
      <c r="DY27" s="37" t="str">
        <f t="shared" si="137"/>
        <v/>
      </c>
      <c r="DZ27" s="37" t="str">
        <f t="shared" si="138"/>
        <v/>
      </c>
      <c r="EA27" s="37" t="str">
        <f t="shared" si="139"/>
        <v/>
      </c>
      <c r="EB27" s="37" t="str">
        <f t="shared" si="140"/>
        <v/>
      </c>
      <c r="EC27" s="37" t="str">
        <f t="shared" si="141"/>
        <v/>
      </c>
      <c r="ED27" s="37" t="str">
        <f t="shared" si="142"/>
        <v/>
      </c>
      <c r="EE27" s="37" t="str">
        <f t="shared" si="143"/>
        <v/>
      </c>
      <c r="EF27" s="37" t="str">
        <f t="shared" si="144"/>
        <v/>
      </c>
      <c r="EG27" s="37" t="str">
        <f t="shared" si="145"/>
        <v/>
      </c>
      <c r="EH27" s="37" t="str">
        <f t="shared" si="146"/>
        <v/>
      </c>
      <c r="EI27" s="37" t="str">
        <f t="shared" si="147"/>
        <v/>
      </c>
      <c r="EJ27" s="37" t="str">
        <f t="shared" si="148"/>
        <v/>
      </c>
      <c r="EK27" s="37" t="str">
        <f t="shared" si="149"/>
        <v/>
      </c>
      <c r="EL27" s="37" t="str">
        <f t="shared" si="150"/>
        <v/>
      </c>
      <c r="EM27" s="37" t="str">
        <f t="shared" si="151"/>
        <v/>
      </c>
      <c r="EN27" s="37" t="str">
        <f t="shared" si="152"/>
        <v/>
      </c>
      <c r="EO27" s="37" t="str">
        <f t="shared" si="153"/>
        <v/>
      </c>
      <c r="EP27" s="37" t="str">
        <f t="shared" si="154"/>
        <v/>
      </c>
      <c r="EQ27" s="239" t="str">
        <f t="shared" ca="1" si="155"/>
        <v/>
      </c>
      <c r="ER27" s="239" t="str">
        <f t="shared" ca="1" si="156"/>
        <v/>
      </c>
      <c r="ES27" s="37" t="str">
        <f t="shared" ca="1" si="157"/>
        <v/>
      </c>
      <c r="ET27" s="37" t="str">
        <f t="shared" ca="1" si="158"/>
        <v/>
      </c>
      <c r="EU27" s="37" t="str">
        <f t="shared" ca="1" si="159"/>
        <v/>
      </c>
      <c r="EV27" s="37" t="str">
        <f t="shared" ca="1" si="160"/>
        <v/>
      </c>
      <c r="EW27" s="37" t="str">
        <f t="shared" ca="1" si="161"/>
        <v/>
      </c>
      <c r="EX27" s="37" t="str">
        <f t="shared" ca="1" si="162"/>
        <v/>
      </c>
      <c r="EY27" s="37" t="str">
        <f t="shared" ca="1" si="163"/>
        <v/>
      </c>
      <c r="EZ27" s="37" t="str">
        <f t="shared" ca="1" si="164"/>
        <v/>
      </c>
      <c r="FA27" s="37" t="str">
        <f t="shared" ca="1" si="165"/>
        <v/>
      </c>
      <c r="FB27" s="37" t="str">
        <f t="shared" ca="1" si="166"/>
        <v/>
      </c>
      <c r="FC27" s="37" t="str">
        <f t="shared" ca="1" si="167"/>
        <v/>
      </c>
      <c r="FD27" s="239">
        <f t="shared" si="168"/>
        <v>1</v>
      </c>
      <c r="FE27" s="37" t="str">
        <f t="shared" si="169"/>
        <v/>
      </c>
      <c r="FF27" s="37" t="str">
        <f t="shared" si="170"/>
        <v/>
      </c>
      <c r="FG27" s="37" t="str">
        <f t="shared" si="171"/>
        <v/>
      </c>
      <c r="FH27" s="37" t="str">
        <f t="shared" si="172"/>
        <v/>
      </c>
      <c r="FI27" s="239" t="str">
        <f>IF(B27=0,"",COUNTIF(FD$6:FD27,FD27))</f>
        <v/>
      </c>
      <c r="FJ27" s="37" t="str">
        <f t="shared" si="173"/>
        <v/>
      </c>
      <c r="FK27" s="240" t="str">
        <f t="shared" si="174"/>
        <v/>
      </c>
      <c r="FL27" s="37" t="str">
        <f t="shared" si="175"/>
        <v/>
      </c>
      <c r="FM27" s="37" t="str">
        <f t="shared" si="176"/>
        <v/>
      </c>
      <c r="FN27" s="37" t="str">
        <f t="shared" si="177"/>
        <v/>
      </c>
      <c r="FO27" s="37" t="str">
        <f t="shared" si="178"/>
        <v/>
      </c>
    </row>
    <row r="28" spans="1:171" ht="19.2">
      <c r="A28" s="233">
        <v>23</v>
      </c>
      <c r="B28" s="233">
        <f>COUNTIF('中間シート (2)'!M:M,行政集計シート※記入不要です!A28)</f>
        <v>0</v>
      </c>
      <c r="C28" s="241" t="str">
        <f t="shared" si="179"/>
        <v/>
      </c>
      <c r="D28" s="241" t="str">
        <f t="shared" si="180"/>
        <v/>
      </c>
      <c r="E28" s="241" t="str">
        <f t="shared" si="181"/>
        <v/>
      </c>
      <c r="F28" s="242"/>
      <c r="G28" s="235" t="str">
        <f>IFERROR(VLOOKUP($A28,'中間シート (2)'!$M$6:$AR$65,G$1,FALSE),"")</f>
        <v/>
      </c>
      <c r="H28" s="235" t="str">
        <f>IFERROR(VLOOKUP($A28,'中間シート (2)'!$M$6:$AR$65,H$1,FALSE),"")</f>
        <v/>
      </c>
      <c r="I28" s="235" t="str">
        <f>IFERROR(VLOOKUP($A28,'中間シート (2)'!$M$6:$AR$65,I$1,FALSE),"")</f>
        <v/>
      </c>
      <c r="J28" s="235" t="str">
        <f>IFERROR(VLOOKUP($A28,'中間シート (2)'!$M$6:$AR$65,J$1,FALSE),"")</f>
        <v/>
      </c>
      <c r="K28" s="235" t="str">
        <f>IFERROR(VLOOKUP($A28,'中間シート (2)'!$M$6:$AR$65,K$1,FALSE),"")</f>
        <v/>
      </c>
      <c r="L28" s="235" t="str">
        <f>IFERROR(VLOOKUP($A28,'中間シート (2)'!$M$6:$AR$65,L$1,FALSE),"")</f>
        <v/>
      </c>
      <c r="M28" s="235" t="str">
        <f>IFERROR(VLOOKUP($A28,'中間シート (2)'!$M$6:$AR$65,M$1,FALSE),"")</f>
        <v/>
      </c>
      <c r="N28" s="235" t="str">
        <f>IFERROR(VLOOKUP($A28,'中間シート (2)'!$M$6:$AR$65,N$1,FALSE),"")</f>
        <v/>
      </c>
      <c r="O28" s="235" t="str">
        <f>IFERROR(VLOOKUP($A28,'中間シート (2)'!$M$6:$AR$65,O$1,FALSE),"")</f>
        <v/>
      </c>
      <c r="P28" s="235" t="str">
        <f>IFERROR(VLOOKUP($A28,'中間シート (2)'!$M$6:$AR$65,P$1,FALSE),"")</f>
        <v/>
      </c>
      <c r="Q28" s="235" t="str">
        <f>IFERROR(VLOOKUP($A28,'中間シート (2)'!$M$6:$AR$65,Q$1,FALSE),"")</f>
        <v/>
      </c>
      <c r="R28" s="235" t="str">
        <f>IFERROR(VLOOKUP($A28,'中間シート (2)'!$M$6:$AR$65,R$1,FALSE),"")</f>
        <v/>
      </c>
      <c r="S28" s="235" t="str">
        <f>IFERROR(VLOOKUP($A28,'中間シート (2)'!$M$6:$AR$65,S$1,FALSE),"")</f>
        <v/>
      </c>
      <c r="T28" s="235" t="str">
        <f>IFERROR(VLOOKUP($A28,'中間シート (2)'!$M$6:$AR$65,T$1,FALSE),"")</f>
        <v/>
      </c>
      <c r="U28" s="235" t="str">
        <f>IFERROR(VLOOKUP($A28,'中間シート (2)'!$M$6:$AR$65,U$1,FALSE),"")</f>
        <v/>
      </c>
      <c r="V28" s="235"/>
      <c r="W28" s="235" t="str">
        <f>IFERROR(VLOOKUP($A28,'中間シート (2)'!$M$6:$AR$65,W$1,FALSE),"")</f>
        <v/>
      </c>
      <c r="X28" s="235" t="str">
        <f>IFERROR(VLOOKUP($A28,'中間シート (2)'!$M$6:$AR$65,X$1,FALSE),"")</f>
        <v/>
      </c>
      <c r="Y28" s="235" t="str">
        <f>IFERROR(VLOOKUP($A28,'中間シート (2)'!$M$6:$AR$65,Y$1,FALSE),"")</f>
        <v/>
      </c>
      <c r="Z28" s="235" t="str">
        <f>IFERROR(VLOOKUP($A28,'中間シート (2)'!$M$6:$AR$65,Z$1,FALSE),"")</f>
        <v/>
      </c>
      <c r="AA28" s="235" t="str">
        <f>IFERROR(VLOOKUP($A28,'中間シート (2)'!$M$6:$AR$65,AA$1,FALSE),"")</f>
        <v/>
      </c>
      <c r="AB28" s="235" t="str">
        <f>IFERROR(VLOOKUP($A28,'中間シート (2)'!$M$6:$AR$65,AB$1,FALSE),"")</f>
        <v/>
      </c>
      <c r="AC28" s="235" t="str">
        <f>IFERROR(VLOOKUP($A28,'中間シート (2)'!$M$6:$AR$65,AC$1,FALSE),"")</f>
        <v/>
      </c>
      <c r="AD28" s="235" t="str">
        <f>IFERROR(VLOOKUP($A28,'中間シート (2)'!$M$6:$AR$65,AD$1,FALSE),"")</f>
        <v/>
      </c>
      <c r="AE28" s="235"/>
      <c r="AF28" s="235"/>
      <c r="AG28" s="235"/>
      <c r="AH28" s="250" t="str">
        <f>IFERROR(VLOOKUP($A28,'中間シート (2)'!$M$6:$BC$67,AH$1,FALSE),"")</f>
        <v/>
      </c>
      <c r="AI28" s="250" t="str">
        <f>IFERROR(VLOOKUP($A28,'中間シート (2)'!$M$6:$BC$67,AI$1,FALSE),"")</f>
        <v/>
      </c>
      <c r="AJ28" s="250" t="str">
        <f>IFERROR(VLOOKUP($A28,'中間シート (2)'!$M$6:$BC$67,AJ$1,FALSE),"")</f>
        <v/>
      </c>
      <c r="AK28" s="250" t="str">
        <f>IFERROR(VLOOKUP($A28,'中間シート (2)'!$M$6:$BC$67,AK$1,FALSE),"")</f>
        <v/>
      </c>
      <c r="AL28" s="250" t="str">
        <f>IFERROR(VLOOKUP($A28,'中間シート (2)'!$M$6:$BC$67,AL$1,FALSE),"")</f>
        <v/>
      </c>
      <c r="AM28" s="250" t="str">
        <f>IFERROR(VLOOKUP($A28,'中間シート (2)'!$M$6:$BC$67,AM$1,FALSE),"")</f>
        <v/>
      </c>
      <c r="AN28" s="250" t="str">
        <f>IFERROR(VLOOKUP($A28,'中間シート (2)'!$M$6:$BC$67,AN$1,FALSE),"")</f>
        <v/>
      </c>
      <c r="AO28" s="250" t="str">
        <f>IFERROR(VLOOKUP($A28,'中間シート (2)'!$M$6:$BC$67,AO$1,FALSE),"")</f>
        <v/>
      </c>
      <c r="AR28" s="236"/>
      <c r="AS28" s="236"/>
      <c r="AT28" s="236"/>
      <c r="AU28" s="37">
        <f t="shared" si="5"/>
        <v>41</v>
      </c>
      <c r="AV28" s="37">
        <f t="shared" si="6"/>
        <v>41</v>
      </c>
      <c r="AW28" s="37" t="str">
        <f t="shared" si="58"/>
        <v/>
      </c>
      <c r="AX28" s="37" t="str">
        <f t="shared" si="59"/>
        <v/>
      </c>
      <c r="AY28" s="37" t="str">
        <f t="shared" si="60"/>
        <v/>
      </c>
      <c r="AZ28" s="37" t="str">
        <f t="shared" si="61"/>
        <v/>
      </c>
      <c r="BA28" s="37" t="str">
        <f t="shared" si="62"/>
        <v/>
      </c>
      <c r="BB28" s="37" t="str">
        <f ca="1">IF(AB28="","",IF(COUNTIF(エラー23シート!$G$5:$G$79, OFFSET(I28,IF(H28="",0,-H28+1),0)*100+OFFSET(X28,IF(H28="",0,-H28+1),0)*10+AB28)&gt;0,23,""))</f>
        <v/>
      </c>
      <c r="BC28" s="37" t="str">
        <f t="shared" si="63"/>
        <v/>
      </c>
      <c r="BD28" s="37" t="str">
        <f t="shared" si="64"/>
        <v/>
      </c>
      <c r="BE28" s="37" t="str">
        <f t="shared" si="65"/>
        <v/>
      </c>
      <c r="BF28" s="37" t="str">
        <f t="shared" si="66"/>
        <v/>
      </c>
      <c r="BG28" s="37" t="str">
        <f t="shared" si="67"/>
        <v/>
      </c>
      <c r="BH28" s="37" t="str">
        <f t="shared" si="68"/>
        <v/>
      </c>
      <c r="BI28" s="37" t="str">
        <f t="shared" si="69"/>
        <v/>
      </c>
      <c r="BJ28" s="37" t="str">
        <f t="shared" si="70"/>
        <v/>
      </c>
      <c r="BK28" s="37" t="str">
        <f t="shared" si="71"/>
        <v/>
      </c>
      <c r="BL28" s="37" t="str">
        <f t="shared" si="72"/>
        <v/>
      </c>
      <c r="BM28" s="37" t="str">
        <f t="shared" si="73"/>
        <v/>
      </c>
      <c r="BN28" s="37" t="str">
        <f t="shared" si="74"/>
        <v/>
      </c>
      <c r="BO28" s="37" t="str">
        <f t="shared" si="75"/>
        <v/>
      </c>
      <c r="BP28" s="37" t="str">
        <f t="shared" si="76"/>
        <v/>
      </c>
      <c r="BQ28" s="37" t="str">
        <f t="shared" si="77"/>
        <v/>
      </c>
      <c r="BR28" s="37" t="str">
        <f t="shared" si="78"/>
        <v/>
      </c>
      <c r="BS28" s="237" t="str">
        <f t="shared" si="79"/>
        <v/>
      </c>
      <c r="BT28" s="37" t="str">
        <f t="shared" si="80"/>
        <v/>
      </c>
      <c r="BU28" s="37" t="str">
        <f t="shared" si="81"/>
        <v/>
      </c>
      <c r="BV28" s="37" t="str">
        <f t="shared" si="82"/>
        <v/>
      </c>
      <c r="BW28" s="37" t="str">
        <f t="shared" si="83"/>
        <v/>
      </c>
      <c r="BX28" s="37" t="str">
        <f t="shared" si="84"/>
        <v/>
      </c>
      <c r="BY28" s="37" t="str">
        <f t="shared" si="85"/>
        <v/>
      </c>
      <c r="BZ28" s="37" t="str">
        <f t="shared" si="86"/>
        <v/>
      </c>
      <c r="CA28" s="37" t="str">
        <f t="shared" si="87"/>
        <v/>
      </c>
      <c r="CB28" s="37" t="str">
        <f t="shared" si="88"/>
        <v/>
      </c>
      <c r="CC28" s="37" t="str">
        <f t="shared" si="89"/>
        <v/>
      </c>
      <c r="CD28" s="37" t="str">
        <f t="shared" si="90"/>
        <v/>
      </c>
      <c r="CE28" s="37" t="str">
        <f t="shared" si="91"/>
        <v/>
      </c>
      <c r="CF28" s="37" t="str">
        <f t="shared" si="92"/>
        <v/>
      </c>
      <c r="CG28" s="37" t="str">
        <f t="shared" si="93"/>
        <v/>
      </c>
      <c r="CH28" s="37" t="str">
        <f t="shared" si="94"/>
        <v/>
      </c>
      <c r="CI28" s="37" t="str">
        <f t="shared" si="95"/>
        <v/>
      </c>
      <c r="CJ28" s="37" t="str">
        <f t="shared" si="96"/>
        <v/>
      </c>
      <c r="CK28" s="37" t="str">
        <f t="shared" si="97"/>
        <v/>
      </c>
      <c r="CL28" s="238" t="str">
        <f t="shared" si="98"/>
        <v/>
      </c>
      <c r="CM28" s="37" t="str">
        <f t="shared" si="99"/>
        <v/>
      </c>
      <c r="CN28" s="37" t="str">
        <f t="shared" si="100"/>
        <v/>
      </c>
      <c r="CO28" s="37" t="str">
        <f t="shared" si="101"/>
        <v/>
      </c>
      <c r="CP28" s="37" t="str">
        <f t="shared" si="102"/>
        <v/>
      </c>
      <c r="CQ28" s="37" t="str">
        <f t="shared" si="103"/>
        <v/>
      </c>
      <c r="CR28" s="37" t="str">
        <f t="shared" si="104"/>
        <v/>
      </c>
      <c r="CS28" s="37" t="str">
        <f t="shared" si="105"/>
        <v/>
      </c>
      <c r="CT28" s="37" t="str">
        <f t="shared" si="106"/>
        <v/>
      </c>
      <c r="CU28" s="37" t="str">
        <f t="shared" si="107"/>
        <v/>
      </c>
      <c r="CV28" s="239">
        <f t="shared" si="108"/>
        <v>0</v>
      </c>
      <c r="CW28" s="37" t="str">
        <f t="shared" si="109"/>
        <v/>
      </c>
      <c r="CX28" s="37" t="str">
        <f t="shared" si="110"/>
        <v/>
      </c>
      <c r="CY28" s="37" t="str">
        <f t="shared" si="111"/>
        <v/>
      </c>
      <c r="CZ28" s="37" t="str">
        <f t="shared" si="112"/>
        <v/>
      </c>
      <c r="DA28" s="37" t="str">
        <f t="shared" si="113"/>
        <v/>
      </c>
      <c r="DB28" s="37" t="str">
        <f t="shared" si="114"/>
        <v/>
      </c>
      <c r="DC28" s="37" t="str">
        <f t="shared" si="115"/>
        <v/>
      </c>
      <c r="DD28" s="37" t="str">
        <f t="shared" si="116"/>
        <v/>
      </c>
      <c r="DE28" s="37" t="str">
        <f t="shared" si="117"/>
        <v/>
      </c>
      <c r="DF28" s="37" t="str">
        <f t="shared" si="118"/>
        <v/>
      </c>
      <c r="DG28" s="37" t="str">
        <f t="shared" si="119"/>
        <v/>
      </c>
      <c r="DH28" s="37" t="str">
        <f t="shared" si="120"/>
        <v/>
      </c>
      <c r="DI28" s="37" t="str">
        <f t="shared" si="121"/>
        <v/>
      </c>
      <c r="DJ28" s="37" t="str">
        <f t="shared" si="122"/>
        <v/>
      </c>
      <c r="DK28" s="37" t="str">
        <f t="shared" si="123"/>
        <v/>
      </c>
      <c r="DL28" s="37" t="str">
        <f t="shared" si="124"/>
        <v/>
      </c>
      <c r="DM28" s="37" t="str">
        <f t="shared" si="125"/>
        <v/>
      </c>
      <c r="DN28" s="37" t="str">
        <f t="shared" si="126"/>
        <v/>
      </c>
      <c r="DO28" s="37" t="str">
        <f t="shared" si="127"/>
        <v/>
      </c>
      <c r="DP28" s="37" t="str">
        <f t="shared" si="128"/>
        <v/>
      </c>
      <c r="DQ28" s="37" t="str">
        <f t="shared" si="129"/>
        <v/>
      </c>
      <c r="DR28" s="37" t="str">
        <f t="shared" si="130"/>
        <v/>
      </c>
      <c r="DS28" s="37" t="str">
        <f t="shared" si="131"/>
        <v/>
      </c>
      <c r="DT28" s="37" t="str">
        <f t="shared" si="132"/>
        <v/>
      </c>
      <c r="DU28" s="37" t="str">
        <f t="shared" si="133"/>
        <v/>
      </c>
      <c r="DV28" s="37" t="str">
        <f t="shared" si="134"/>
        <v/>
      </c>
      <c r="DW28" s="37" t="str">
        <f t="shared" si="135"/>
        <v/>
      </c>
      <c r="DX28" s="37" t="str">
        <f t="shared" si="136"/>
        <v/>
      </c>
      <c r="DY28" s="37" t="str">
        <f t="shared" si="137"/>
        <v/>
      </c>
      <c r="DZ28" s="37" t="str">
        <f t="shared" si="138"/>
        <v/>
      </c>
      <c r="EA28" s="37" t="str">
        <f t="shared" si="139"/>
        <v/>
      </c>
      <c r="EB28" s="37" t="str">
        <f t="shared" si="140"/>
        <v/>
      </c>
      <c r="EC28" s="37" t="str">
        <f t="shared" si="141"/>
        <v/>
      </c>
      <c r="ED28" s="37" t="str">
        <f t="shared" si="142"/>
        <v/>
      </c>
      <c r="EE28" s="37" t="str">
        <f t="shared" si="143"/>
        <v/>
      </c>
      <c r="EF28" s="37" t="str">
        <f t="shared" si="144"/>
        <v/>
      </c>
      <c r="EG28" s="37" t="str">
        <f t="shared" si="145"/>
        <v/>
      </c>
      <c r="EH28" s="37" t="str">
        <f t="shared" si="146"/>
        <v/>
      </c>
      <c r="EI28" s="37" t="str">
        <f t="shared" si="147"/>
        <v/>
      </c>
      <c r="EJ28" s="37" t="str">
        <f t="shared" si="148"/>
        <v/>
      </c>
      <c r="EK28" s="37" t="str">
        <f t="shared" si="149"/>
        <v/>
      </c>
      <c r="EL28" s="37" t="str">
        <f t="shared" si="150"/>
        <v/>
      </c>
      <c r="EM28" s="37" t="str">
        <f t="shared" si="151"/>
        <v/>
      </c>
      <c r="EN28" s="37" t="str">
        <f t="shared" si="152"/>
        <v/>
      </c>
      <c r="EO28" s="37" t="str">
        <f t="shared" si="153"/>
        <v/>
      </c>
      <c r="EP28" s="37" t="str">
        <f t="shared" si="154"/>
        <v/>
      </c>
      <c r="EQ28" s="239" t="str">
        <f t="shared" ca="1" si="155"/>
        <v/>
      </c>
      <c r="ER28" s="239" t="str">
        <f t="shared" ca="1" si="156"/>
        <v/>
      </c>
      <c r="ES28" s="37" t="str">
        <f t="shared" ca="1" si="157"/>
        <v/>
      </c>
      <c r="ET28" s="37" t="str">
        <f t="shared" ca="1" si="158"/>
        <v/>
      </c>
      <c r="EU28" s="37" t="str">
        <f t="shared" ca="1" si="159"/>
        <v/>
      </c>
      <c r="EV28" s="37" t="str">
        <f t="shared" ca="1" si="160"/>
        <v/>
      </c>
      <c r="EW28" s="37" t="str">
        <f t="shared" ca="1" si="161"/>
        <v/>
      </c>
      <c r="EX28" s="37" t="str">
        <f t="shared" ca="1" si="162"/>
        <v/>
      </c>
      <c r="EY28" s="37" t="str">
        <f t="shared" ca="1" si="163"/>
        <v/>
      </c>
      <c r="EZ28" s="37" t="str">
        <f t="shared" ca="1" si="164"/>
        <v/>
      </c>
      <c r="FA28" s="37" t="str">
        <f t="shared" ca="1" si="165"/>
        <v/>
      </c>
      <c r="FB28" s="37" t="str">
        <f t="shared" ca="1" si="166"/>
        <v/>
      </c>
      <c r="FC28" s="37" t="str">
        <f t="shared" ca="1" si="167"/>
        <v/>
      </c>
      <c r="FD28" s="239">
        <f t="shared" si="168"/>
        <v>1</v>
      </c>
      <c r="FE28" s="37" t="str">
        <f t="shared" si="169"/>
        <v/>
      </c>
      <c r="FF28" s="37" t="str">
        <f t="shared" si="170"/>
        <v/>
      </c>
      <c r="FG28" s="37" t="str">
        <f t="shared" si="171"/>
        <v/>
      </c>
      <c r="FH28" s="37" t="str">
        <f t="shared" si="172"/>
        <v/>
      </c>
      <c r="FI28" s="239" t="str">
        <f>IF(B28=0,"",COUNTIF(FD$6:FD28,FD28))</f>
        <v/>
      </c>
      <c r="FJ28" s="37" t="str">
        <f t="shared" si="173"/>
        <v/>
      </c>
      <c r="FK28" s="240" t="str">
        <f t="shared" si="174"/>
        <v/>
      </c>
      <c r="FL28" s="37" t="str">
        <f t="shared" si="175"/>
        <v/>
      </c>
      <c r="FM28" s="37" t="str">
        <f t="shared" si="176"/>
        <v/>
      </c>
      <c r="FN28" s="37" t="str">
        <f t="shared" si="177"/>
        <v/>
      </c>
      <c r="FO28" s="37" t="str">
        <f t="shared" si="178"/>
        <v/>
      </c>
    </row>
    <row r="29" spans="1:171" ht="19.2">
      <c r="A29" s="233">
        <v>24</v>
      </c>
      <c r="B29" s="233">
        <f>COUNTIF('中間シート (2)'!M:M,行政集計シート※記入不要です!A29)</f>
        <v>0</v>
      </c>
      <c r="C29" s="241" t="str">
        <f t="shared" si="179"/>
        <v/>
      </c>
      <c r="D29" s="241" t="str">
        <f t="shared" si="180"/>
        <v/>
      </c>
      <c r="E29" s="241" t="str">
        <f t="shared" si="181"/>
        <v/>
      </c>
      <c r="F29" s="242"/>
      <c r="G29" s="235" t="str">
        <f>IFERROR(VLOOKUP($A29,'中間シート (2)'!$M$6:$AR$65,G$1,FALSE),"")</f>
        <v/>
      </c>
      <c r="H29" s="235" t="str">
        <f>IFERROR(VLOOKUP($A29,'中間シート (2)'!$M$6:$AR$65,H$1,FALSE),"")</f>
        <v/>
      </c>
      <c r="I29" s="235" t="str">
        <f>IFERROR(VLOOKUP($A29,'中間シート (2)'!$M$6:$AR$65,I$1,FALSE),"")</f>
        <v/>
      </c>
      <c r="J29" s="235" t="str">
        <f>IFERROR(VLOOKUP($A29,'中間シート (2)'!$M$6:$AR$65,J$1,FALSE),"")</f>
        <v/>
      </c>
      <c r="K29" s="235" t="str">
        <f>IFERROR(VLOOKUP($A29,'中間シート (2)'!$M$6:$AR$65,K$1,FALSE),"")</f>
        <v/>
      </c>
      <c r="L29" s="235" t="str">
        <f>IFERROR(VLOOKUP($A29,'中間シート (2)'!$M$6:$AR$65,L$1,FALSE),"")</f>
        <v/>
      </c>
      <c r="M29" s="235" t="str">
        <f>IFERROR(VLOOKUP($A29,'中間シート (2)'!$M$6:$AR$65,M$1,FALSE),"")</f>
        <v/>
      </c>
      <c r="N29" s="235" t="str">
        <f>IFERROR(VLOOKUP($A29,'中間シート (2)'!$M$6:$AR$65,N$1,FALSE),"")</f>
        <v/>
      </c>
      <c r="O29" s="235" t="str">
        <f>IFERROR(VLOOKUP($A29,'中間シート (2)'!$M$6:$AR$65,O$1,FALSE),"")</f>
        <v/>
      </c>
      <c r="P29" s="235" t="str">
        <f>IFERROR(VLOOKUP($A29,'中間シート (2)'!$M$6:$AR$65,P$1,FALSE),"")</f>
        <v/>
      </c>
      <c r="Q29" s="235" t="str">
        <f>IFERROR(VLOOKUP($A29,'中間シート (2)'!$M$6:$AR$65,Q$1,FALSE),"")</f>
        <v/>
      </c>
      <c r="R29" s="235" t="str">
        <f>IFERROR(VLOOKUP($A29,'中間シート (2)'!$M$6:$AR$65,R$1,FALSE),"")</f>
        <v/>
      </c>
      <c r="S29" s="235" t="str">
        <f>IFERROR(VLOOKUP($A29,'中間シート (2)'!$M$6:$AR$65,S$1,FALSE),"")</f>
        <v/>
      </c>
      <c r="T29" s="235" t="str">
        <f>IFERROR(VLOOKUP($A29,'中間シート (2)'!$M$6:$AR$65,T$1,FALSE),"")</f>
        <v/>
      </c>
      <c r="U29" s="235" t="str">
        <f>IFERROR(VLOOKUP($A29,'中間シート (2)'!$M$6:$AR$65,U$1,FALSE),"")</f>
        <v/>
      </c>
      <c r="V29" s="235"/>
      <c r="W29" s="235" t="str">
        <f>IFERROR(VLOOKUP($A29,'中間シート (2)'!$M$6:$AR$65,W$1,FALSE),"")</f>
        <v/>
      </c>
      <c r="X29" s="235" t="str">
        <f>IFERROR(VLOOKUP($A29,'中間シート (2)'!$M$6:$AR$65,X$1,FALSE),"")</f>
        <v/>
      </c>
      <c r="Y29" s="235" t="str">
        <f>IFERROR(VLOOKUP($A29,'中間シート (2)'!$M$6:$AR$65,Y$1,FALSE),"")</f>
        <v/>
      </c>
      <c r="Z29" s="235" t="str">
        <f>IFERROR(VLOOKUP($A29,'中間シート (2)'!$M$6:$AR$65,Z$1,FALSE),"")</f>
        <v/>
      </c>
      <c r="AA29" s="235" t="str">
        <f>IFERROR(VLOOKUP($A29,'中間シート (2)'!$M$6:$AR$65,AA$1,FALSE),"")</f>
        <v/>
      </c>
      <c r="AB29" s="235" t="str">
        <f>IFERROR(VLOOKUP($A29,'中間シート (2)'!$M$6:$AR$65,AB$1,FALSE),"")</f>
        <v/>
      </c>
      <c r="AC29" s="235" t="str">
        <f>IFERROR(VLOOKUP($A29,'中間シート (2)'!$M$6:$AR$65,AC$1,FALSE),"")</f>
        <v/>
      </c>
      <c r="AD29" s="235" t="str">
        <f>IFERROR(VLOOKUP($A29,'中間シート (2)'!$M$6:$AR$65,AD$1,FALSE),"")</f>
        <v/>
      </c>
      <c r="AE29" s="235"/>
      <c r="AF29" s="235"/>
      <c r="AG29" s="235"/>
      <c r="AH29" s="250" t="str">
        <f>IFERROR(VLOOKUP($A29,'中間シート (2)'!$M$6:$BC$67,AH$1,FALSE),"")</f>
        <v/>
      </c>
      <c r="AI29" s="250" t="str">
        <f>IFERROR(VLOOKUP($A29,'中間シート (2)'!$M$6:$BC$67,AI$1,FALSE),"")</f>
        <v/>
      </c>
      <c r="AJ29" s="250" t="str">
        <f>IFERROR(VLOOKUP($A29,'中間シート (2)'!$M$6:$BC$67,AJ$1,FALSE),"")</f>
        <v/>
      </c>
      <c r="AK29" s="250" t="str">
        <f>IFERROR(VLOOKUP($A29,'中間シート (2)'!$M$6:$BC$67,AK$1,FALSE),"")</f>
        <v/>
      </c>
      <c r="AL29" s="250" t="str">
        <f>IFERROR(VLOOKUP($A29,'中間シート (2)'!$M$6:$BC$67,AL$1,FALSE),"")</f>
        <v/>
      </c>
      <c r="AM29" s="250" t="str">
        <f>IFERROR(VLOOKUP($A29,'中間シート (2)'!$M$6:$BC$67,AM$1,FALSE),"")</f>
        <v/>
      </c>
      <c r="AN29" s="250" t="str">
        <f>IFERROR(VLOOKUP($A29,'中間シート (2)'!$M$6:$BC$67,AN$1,FALSE),"")</f>
        <v/>
      </c>
      <c r="AO29" s="250" t="str">
        <f>IFERROR(VLOOKUP($A29,'中間シート (2)'!$M$6:$BC$67,AO$1,FALSE),"")</f>
        <v/>
      </c>
      <c r="AR29" s="236"/>
      <c r="AS29" s="236"/>
      <c r="AT29" s="236"/>
      <c r="AU29" s="37">
        <f t="shared" si="5"/>
        <v>41</v>
      </c>
      <c r="AV29" s="37">
        <f t="shared" si="6"/>
        <v>41</v>
      </c>
      <c r="AW29" s="37" t="str">
        <f t="shared" si="58"/>
        <v/>
      </c>
      <c r="AX29" s="37" t="str">
        <f t="shared" si="59"/>
        <v/>
      </c>
      <c r="AY29" s="37" t="str">
        <f t="shared" si="60"/>
        <v/>
      </c>
      <c r="AZ29" s="37" t="str">
        <f t="shared" si="61"/>
        <v/>
      </c>
      <c r="BA29" s="37" t="str">
        <f t="shared" si="62"/>
        <v/>
      </c>
      <c r="BB29" s="37" t="str">
        <f ca="1">IF(AB29="","",IF(COUNTIF(エラー23シート!$G$5:$G$79, OFFSET(I29,IF(H29="",0,-H29+1),0)*100+OFFSET(X29,IF(H29="",0,-H29+1),0)*10+AB29)&gt;0,23,""))</f>
        <v/>
      </c>
      <c r="BC29" s="37" t="str">
        <f t="shared" si="63"/>
        <v/>
      </c>
      <c r="BD29" s="37" t="str">
        <f t="shared" si="64"/>
        <v/>
      </c>
      <c r="BE29" s="37" t="str">
        <f t="shared" si="65"/>
        <v/>
      </c>
      <c r="BF29" s="37" t="str">
        <f t="shared" si="66"/>
        <v/>
      </c>
      <c r="BG29" s="37" t="str">
        <f t="shared" si="67"/>
        <v/>
      </c>
      <c r="BH29" s="37" t="str">
        <f t="shared" si="68"/>
        <v/>
      </c>
      <c r="BI29" s="37" t="str">
        <f t="shared" si="69"/>
        <v/>
      </c>
      <c r="BJ29" s="37" t="str">
        <f t="shared" si="70"/>
        <v/>
      </c>
      <c r="BK29" s="37" t="str">
        <f t="shared" si="71"/>
        <v/>
      </c>
      <c r="BL29" s="37" t="str">
        <f t="shared" si="72"/>
        <v/>
      </c>
      <c r="BM29" s="37" t="str">
        <f t="shared" si="73"/>
        <v/>
      </c>
      <c r="BN29" s="37" t="str">
        <f t="shared" si="74"/>
        <v/>
      </c>
      <c r="BO29" s="37" t="str">
        <f t="shared" si="75"/>
        <v/>
      </c>
      <c r="BP29" s="37" t="str">
        <f t="shared" si="76"/>
        <v/>
      </c>
      <c r="BQ29" s="37" t="str">
        <f t="shared" si="77"/>
        <v/>
      </c>
      <c r="BR29" s="37" t="str">
        <f t="shared" si="78"/>
        <v/>
      </c>
      <c r="BS29" s="237" t="str">
        <f t="shared" si="79"/>
        <v/>
      </c>
      <c r="BT29" s="37" t="str">
        <f t="shared" si="80"/>
        <v/>
      </c>
      <c r="BU29" s="37" t="str">
        <f t="shared" si="81"/>
        <v/>
      </c>
      <c r="BV29" s="37" t="str">
        <f t="shared" si="82"/>
        <v/>
      </c>
      <c r="BW29" s="37" t="str">
        <f t="shared" si="83"/>
        <v/>
      </c>
      <c r="BX29" s="37" t="str">
        <f t="shared" si="84"/>
        <v/>
      </c>
      <c r="BY29" s="37" t="str">
        <f t="shared" si="85"/>
        <v/>
      </c>
      <c r="BZ29" s="37" t="str">
        <f t="shared" si="86"/>
        <v/>
      </c>
      <c r="CA29" s="37" t="str">
        <f t="shared" si="87"/>
        <v/>
      </c>
      <c r="CB29" s="37" t="str">
        <f t="shared" si="88"/>
        <v/>
      </c>
      <c r="CC29" s="37" t="str">
        <f t="shared" si="89"/>
        <v/>
      </c>
      <c r="CD29" s="37" t="str">
        <f t="shared" si="90"/>
        <v/>
      </c>
      <c r="CE29" s="37" t="str">
        <f t="shared" si="91"/>
        <v/>
      </c>
      <c r="CF29" s="37" t="str">
        <f t="shared" si="92"/>
        <v/>
      </c>
      <c r="CG29" s="37" t="str">
        <f t="shared" si="93"/>
        <v/>
      </c>
      <c r="CH29" s="37" t="str">
        <f t="shared" si="94"/>
        <v/>
      </c>
      <c r="CI29" s="37" t="str">
        <f t="shared" si="95"/>
        <v/>
      </c>
      <c r="CJ29" s="37" t="str">
        <f t="shared" si="96"/>
        <v/>
      </c>
      <c r="CK29" s="37" t="str">
        <f t="shared" si="97"/>
        <v/>
      </c>
      <c r="CL29" s="238" t="str">
        <f t="shared" si="98"/>
        <v/>
      </c>
      <c r="CM29" s="37" t="str">
        <f t="shared" si="99"/>
        <v/>
      </c>
      <c r="CN29" s="37" t="str">
        <f t="shared" si="100"/>
        <v/>
      </c>
      <c r="CO29" s="37" t="str">
        <f t="shared" si="101"/>
        <v/>
      </c>
      <c r="CP29" s="37" t="str">
        <f t="shared" si="102"/>
        <v/>
      </c>
      <c r="CQ29" s="37" t="str">
        <f t="shared" si="103"/>
        <v/>
      </c>
      <c r="CR29" s="37" t="str">
        <f t="shared" si="104"/>
        <v/>
      </c>
      <c r="CS29" s="37" t="str">
        <f t="shared" si="105"/>
        <v/>
      </c>
      <c r="CT29" s="37" t="str">
        <f t="shared" si="106"/>
        <v/>
      </c>
      <c r="CU29" s="37" t="str">
        <f t="shared" si="107"/>
        <v/>
      </c>
      <c r="CV29" s="239">
        <f t="shared" si="108"/>
        <v>0</v>
      </c>
      <c r="CW29" s="37" t="str">
        <f t="shared" si="109"/>
        <v/>
      </c>
      <c r="CX29" s="37" t="str">
        <f t="shared" si="110"/>
        <v/>
      </c>
      <c r="CY29" s="37" t="str">
        <f t="shared" si="111"/>
        <v/>
      </c>
      <c r="CZ29" s="37" t="str">
        <f t="shared" si="112"/>
        <v/>
      </c>
      <c r="DA29" s="37" t="str">
        <f t="shared" si="113"/>
        <v/>
      </c>
      <c r="DB29" s="37" t="str">
        <f t="shared" si="114"/>
        <v/>
      </c>
      <c r="DC29" s="37" t="str">
        <f t="shared" si="115"/>
        <v/>
      </c>
      <c r="DD29" s="37" t="str">
        <f t="shared" si="116"/>
        <v/>
      </c>
      <c r="DE29" s="37" t="str">
        <f t="shared" si="117"/>
        <v/>
      </c>
      <c r="DF29" s="37" t="str">
        <f t="shared" si="118"/>
        <v/>
      </c>
      <c r="DG29" s="37" t="str">
        <f t="shared" si="119"/>
        <v/>
      </c>
      <c r="DH29" s="37" t="str">
        <f t="shared" si="120"/>
        <v/>
      </c>
      <c r="DI29" s="37" t="str">
        <f t="shared" si="121"/>
        <v/>
      </c>
      <c r="DJ29" s="37" t="str">
        <f t="shared" si="122"/>
        <v/>
      </c>
      <c r="DK29" s="37" t="str">
        <f t="shared" si="123"/>
        <v/>
      </c>
      <c r="DL29" s="37" t="str">
        <f t="shared" si="124"/>
        <v/>
      </c>
      <c r="DM29" s="37" t="str">
        <f t="shared" si="125"/>
        <v/>
      </c>
      <c r="DN29" s="37" t="str">
        <f t="shared" si="126"/>
        <v/>
      </c>
      <c r="DO29" s="37" t="str">
        <f t="shared" si="127"/>
        <v/>
      </c>
      <c r="DP29" s="37" t="str">
        <f t="shared" si="128"/>
        <v/>
      </c>
      <c r="DQ29" s="37" t="str">
        <f t="shared" si="129"/>
        <v/>
      </c>
      <c r="DR29" s="37" t="str">
        <f t="shared" si="130"/>
        <v/>
      </c>
      <c r="DS29" s="37" t="str">
        <f t="shared" si="131"/>
        <v/>
      </c>
      <c r="DT29" s="37" t="str">
        <f t="shared" si="132"/>
        <v/>
      </c>
      <c r="DU29" s="37" t="str">
        <f t="shared" si="133"/>
        <v/>
      </c>
      <c r="DV29" s="37" t="str">
        <f t="shared" si="134"/>
        <v/>
      </c>
      <c r="DW29" s="37" t="str">
        <f t="shared" si="135"/>
        <v/>
      </c>
      <c r="DX29" s="37" t="str">
        <f t="shared" si="136"/>
        <v/>
      </c>
      <c r="DY29" s="37" t="str">
        <f t="shared" si="137"/>
        <v/>
      </c>
      <c r="DZ29" s="37" t="str">
        <f t="shared" si="138"/>
        <v/>
      </c>
      <c r="EA29" s="37" t="str">
        <f t="shared" si="139"/>
        <v/>
      </c>
      <c r="EB29" s="37" t="str">
        <f t="shared" si="140"/>
        <v/>
      </c>
      <c r="EC29" s="37" t="str">
        <f t="shared" si="141"/>
        <v/>
      </c>
      <c r="ED29" s="37" t="str">
        <f t="shared" si="142"/>
        <v/>
      </c>
      <c r="EE29" s="37" t="str">
        <f t="shared" si="143"/>
        <v/>
      </c>
      <c r="EF29" s="37" t="str">
        <f t="shared" si="144"/>
        <v/>
      </c>
      <c r="EG29" s="37" t="str">
        <f t="shared" si="145"/>
        <v/>
      </c>
      <c r="EH29" s="37" t="str">
        <f t="shared" si="146"/>
        <v/>
      </c>
      <c r="EI29" s="37" t="str">
        <f t="shared" si="147"/>
        <v/>
      </c>
      <c r="EJ29" s="37" t="str">
        <f t="shared" si="148"/>
        <v/>
      </c>
      <c r="EK29" s="37" t="str">
        <f t="shared" si="149"/>
        <v/>
      </c>
      <c r="EL29" s="37" t="str">
        <f t="shared" si="150"/>
        <v/>
      </c>
      <c r="EM29" s="37" t="str">
        <f t="shared" si="151"/>
        <v/>
      </c>
      <c r="EN29" s="37" t="str">
        <f t="shared" si="152"/>
        <v/>
      </c>
      <c r="EO29" s="37" t="str">
        <f t="shared" si="153"/>
        <v/>
      </c>
      <c r="EP29" s="37" t="str">
        <f t="shared" si="154"/>
        <v/>
      </c>
      <c r="EQ29" s="239" t="str">
        <f t="shared" ca="1" si="155"/>
        <v/>
      </c>
      <c r="ER29" s="239" t="str">
        <f t="shared" ca="1" si="156"/>
        <v/>
      </c>
      <c r="ES29" s="37" t="str">
        <f t="shared" ca="1" si="157"/>
        <v/>
      </c>
      <c r="ET29" s="37" t="str">
        <f t="shared" ca="1" si="158"/>
        <v/>
      </c>
      <c r="EU29" s="37" t="str">
        <f t="shared" ca="1" si="159"/>
        <v/>
      </c>
      <c r="EV29" s="37" t="str">
        <f t="shared" ca="1" si="160"/>
        <v/>
      </c>
      <c r="EW29" s="37" t="str">
        <f t="shared" ca="1" si="161"/>
        <v/>
      </c>
      <c r="EX29" s="37" t="str">
        <f t="shared" ca="1" si="162"/>
        <v/>
      </c>
      <c r="EY29" s="37" t="str">
        <f t="shared" ca="1" si="163"/>
        <v/>
      </c>
      <c r="EZ29" s="37" t="str">
        <f t="shared" ca="1" si="164"/>
        <v/>
      </c>
      <c r="FA29" s="37" t="str">
        <f t="shared" ca="1" si="165"/>
        <v/>
      </c>
      <c r="FB29" s="37" t="str">
        <f t="shared" ca="1" si="166"/>
        <v/>
      </c>
      <c r="FC29" s="37" t="str">
        <f t="shared" ca="1" si="167"/>
        <v/>
      </c>
      <c r="FD29" s="239">
        <f t="shared" si="168"/>
        <v>1</v>
      </c>
      <c r="FE29" s="37" t="str">
        <f t="shared" si="169"/>
        <v/>
      </c>
      <c r="FF29" s="37" t="str">
        <f t="shared" si="170"/>
        <v/>
      </c>
      <c r="FG29" s="37" t="str">
        <f t="shared" si="171"/>
        <v/>
      </c>
      <c r="FH29" s="37" t="str">
        <f t="shared" si="172"/>
        <v/>
      </c>
      <c r="FI29" s="239" t="str">
        <f>IF(B29=0,"",COUNTIF(FD$6:FD29,FD29))</f>
        <v/>
      </c>
      <c r="FJ29" s="37" t="str">
        <f t="shared" si="173"/>
        <v/>
      </c>
      <c r="FK29" s="240" t="str">
        <f t="shared" si="174"/>
        <v/>
      </c>
      <c r="FL29" s="37" t="str">
        <f t="shared" si="175"/>
        <v/>
      </c>
      <c r="FM29" s="37" t="str">
        <f t="shared" si="176"/>
        <v/>
      </c>
      <c r="FN29" s="37" t="str">
        <f t="shared" si="177"/>
        <v/>
      </c>
      <c r="FO29" s="37" t="str">
        <f t="shared" si="178"/>
        <v/>
      </c>
    </row>
    <row r="30" spans="1:171" ht="19.2">
      <c r="A30" s="233">
        <v>25</v>
      </c>
      <c r="B30" s="233">
        <f>COUNTIF('中間シート (2)'!M:M,行政集計シート※記入不要です!A30)</f>
        <v>0</v>
      </c>
      <c r="C30" s="241" t="str">
        <f t="shared" si="179"/>
        <v/>
      </c>
      <c r="D30" s="241" t="str">
        <f t="shared" si="180"/>
        <v/>
      </c>
      <c r="E30" s="241" t="str">
        <f t="shared" si="181"/>
        <v/>
      </c>
      <c r="F30" s="242"/>
      <c r="G30" s="235" t="str">
        <f>IFERROR(VLOOKUP($A30,'中間シート (2)'!$M$6:$AR$65,G$1,FALSE),"")</f>
        <v/>
      </c>
      <c r="H30" s="235" t="str">
        <f>IFERROR(VLOOKUP($A30,'中間シート (2)'!$M$6:$AR$65,H$1,FALSE),"")</f>
        <v/>
      </c>
      <c r="I30" s="235" t="str">
        <f>IFERROR(VLOOKUP($A30,'中間シート (2)'!$M$6:$AR$65,I$1,FALSE),"")</f>
        <v/>
      </c>
      <c r="J30" s="235" t="str">
        <f>IFERROR(VLOOKUP($A30,'中間シート (2)'!$M$6:$AR$65,J$1,FALSE),"")</f>
        <v/>
      </c>
      <c r="K30" s="235" t="str">
        <f>IFERROR(VLOOKUP($A30,'中間シート (2)'!$M$6:$AR$65,K$1,FALSE),"")</f>
        <v/>
      </c>
      <c r="L30" s="235" t="str">
        <f>IFERROR(VLOOKUP($A30,'中間シート (2)'!$M$6:$AR$65,L$1,FALSE),"")</f>
        <v/>
      </c>
      <c r="M30" s="235" t="str">
        <f>IFERROR(VLOOKUP($A30,'中間シート (2)'!$M$6:$AR$65,M$1,FALSE),"")</f>
        <v/>
      </c>
      <c r="N30" s="235" t="str">
        <f>IFERROR(VLOOKUP($A30,'中間シート (2)'!$M$6:$AR$65,N$1,FALSE),"")</f>
        <v/>
      </c>
      <c r="O30" s="235" t="str">
        <f>IFERROR(VLOOKUP($A30,'中間シート (2)'!$M$6:$AR$65,O$1,FALSE),"")</f>
        <v/>
      </c>
      <c r="P30" s="235" t="str">
        <f>IFERROR(VLOOKUP($A30,'中間シート (2)'!$M$6:$AR$65,P$1,FALSE),"")</f>
        <v/>
      </c>
      <c r="Q30" s="235" t="str">
        <f>IFERROR(VLOOKUP($A30,'中間シート (2)'!$M$6:$AR$65,Q$1,FALSE),"")</f>
        <v/>
      </c>
      <c r="R30" s="235" t="str">
        <f>IFERROR(VLOOKUP($A30,'中間シート (2)'!$M$6:$AR$65,R$1,FALSE),"")</f>
        <v/>
      </c>
      <c r="S30" s="235" t="str">
        <f>IFERROR(VLOOKUP($A30,'中間シート (2)'!$M$6:$AR$65,S$1,FALSE),"")</f>
        <v/>
      </c>
      <c r="T30" s="235" t="str">
        <f>IFERROR(VLOOKUP($A30,'中間シート (2)'!$M$6:$AR$65,T$1,FALSE),"")</f>
        <v/>
      </c>
      <c r="U30" s="235" t="str">
        <f>IFERROR(VLOOKUP($A30,'中間シート (2)'!$M$6:$AR$65,U$1,FALSE),"")</f>
        <v/>
      </c>
      <c r="V30" s="235"/>
      <c r="W30" s="235" t="str">
        <f>IFERROR(VLOOKUP($A30,'中間シート (2)'!$M$6:$AR$65,W$1,FALSE),"")</f>
        <v/>
      </c>
      <c r="X30" s="235" t="str">
        <f>IFERROR(VLOOKUP($A30,'中間シート (2)'!$M$6:$AR$65,X$1,FALSE),"")</f>
        <v/>
      </c>
      <c r="Y30" s="235" t="str">
        <f>IFERROR(VLOOKUP($A30,'中間シート (2)'!$M$6:$AR$65,Y$1,FALSE),"")</f>
        <v/>
      </c>
      <c r="Z30" s="235" t="str">
        <f>IFERROR(VLOOKUP($A30,'中間シート (2)'!$M$6:$AR$65,Z$1,FALSE),"")</f>
        <v/>
      </c>
      <c r="AA30" s="235" t="str">
        <f>IFERROR(VLOOKUP($A30,'中間シート (2)'!$M$6:$AR$65,AA$1,FALSE),"")</f>
        <v/>
      </c>
      <c r="AB30" s="235" t="str">
        <f>IFERROR(VLOOKUP($A30,'中間シート (2)'!$M$6:$AR$65,AB$1,FALSE),"")</f>
        <v/>
      </c>
      <c r="AC30" s="235" t="str">
        <f>IFERROR(VLOOKUP($A30,'中間シート (2)'!$M$6:$AR$65,AC$1,FALSE),"")</f>
        <v/>
      </c>
      <c r="AD30" s="235" t="str">
        <f>IFERROR(VLOOKUP($A30,'中間シート (2)'!$M$6:$AR$65,AD$1,FALSE),"")</f>
        <v/>
      </c>
      <c r="AE30" s="235"/>
      <c r="AF30" s="235"/>
      <c r="AG30" s="235"/>
      <c r="AH30" s="250" t="str">
        <f>IFERROR(VLOOKUP($A30,'中間シート (2)'!$M$6:$BC$67,AH$1,FALSE),"")</f>
        <v/>
      </c>
      <c r="AI30" s="250" t="str">
        <f>IFERROR(VLOOKUP($A30,'中間シート (2)'!$M$6:$BC$67,AI$1,FALSE),"")</f>
        <v/>
      </c>
      <c r="AJ30" s="250" t="str">
        <f>IFERROR(VLOOKUP($A30,'中間シート (2)'!$M$6:$BC$67,AJ$1,FALSE),"")</f>
        <v/>
      </c>
      <c r="AK30" s="250" t="str">
        <f>IFERROR(VLOOKUP($A30,'中間シート (2)'!$M$6:$BC$67,AK$1,FALSE),"")</f>
        <v/>
      </c>
      <c r="AL30" s="250" t="str">
        <f>IFERROR(VLOOKUP($A30,'中間シート (2)'!$M$6:$BC$67,AL$1,FALSE),"")</f>
        <v/>
      </c>
      <c r="AM30" s="250" t="str">
        <f>IFERROR(VLOOKUP($A30,'中間シート (2)'!$M$6:$BC$67,AM$1,FALSE),"")</f>
        <v/>
      </c>
      <c r="AN30" s="250" t="str">
        <f>IFERROR(VLOOKUP($A30,'中間シート (2)'!$M$6:$BC$67,AN$1,FALSE),"")</f>
        <v/>
      </c>
      <c r="AO30" s="250" t="str">
        <f>IFERROR(VLOOKUP($A30,'中間シート (2)'!$M$6:$BC$67,AO$1,FALSE),"")</f>
        <v/>
      </c>
      <c r="AR30" s="236"/>
      <c r="AS30" s="236"/>
      <c r="AT30" s="236"/>
      <c r="AU30" s="37">
        <f t="shared" si="5"/>
        <v>41</v>
      </c>
      <c r="AV30" s="37">
        <f t="shared" si="6"/>
        <v>41</v>
      </c>
      <c r="AW30" s="37" t="str">
        <f t="shared" si="58"/>
        <v/>
      </c>
      <c r="AX30" s="37" t="str">
        <f t="shared" si="59"/>
        <v/>
      </c>
      <c r="AY30" s="37" t="str">
        <f t="shared" si="60"/>
        <v/>
      </c>
      <c r="AZ30" s="37" t="str">
        <f t="shared" si="61"/>
        <v/>
      </c>
      <c r="BA30" s="37" t="str">
        <f t="shared" si="62"/>
        <v/>
      </c>
      <c r="BB30" s="37" t="str">
        <f ca="1">IF(AB30="","",IF(COUNTIF(エラー23シート!$G$5:$G$79, OFFSET(I30,IF(H30="",0,-H30+1),0)*100+OFFSET(X30,IF(H30="",0,-H30+1),0)*10+AB30)&gt;0,23,""))</f>
        <v/>
      </c>
      <c r="BC30" s="37" t="str">
        <f t="shared" si="63"/>
        <v/>
      </c>
      <c r="BD30" s="37" t="str">
        <f t="shared" si="64"/>
        <v/>
      </c>
      <c r="BE30" s="37" t="str">
        <f t="shared" si="65"/>
        <v/>
      </c>
      <c r="BF30" s="37" t="str">
        <f t="shared" si="66"/>
        <v/>
      </c>
      <c r="BG30" s="37" t="str">
        <f t="shared" si="67"/>
        <v/>
      </c>
      <c r="BH30" s="37" t="str">
        <f t="shared" si="68"/>
        <v/>
      </c>
      <c r="BI30" s="37" t="str">
        <f t="shared" si="69"/>
        <v/>
      </c>
      <c r="BJ30" s="37" t="str">
        <f t="shared" si="70"/>
        <v/>
      </c>
      <c r="BK30" s="37" t="str">
        <f t="shared" si="71"/>
        <v/>
      </c>
      <c r="BL30" s="37" t="str">
        <f t="shared" si="72"/>
        <v/>
      </c>
      <c r="BM30" s="37" t="str">
        <f t="shared" si="73"/>
        <v/>
      </c>
      <c r="BN30" s="37" t="str">
        <f t="shared" si="74"/>
        <v/>
      </c>
      <c r="BO30" s="37" t="str">
        <f t="shared" si="75"/>
        <v/>
      </c>
      <c r="BP30" s="37" t="str">
        <f t="shared" si="76"/>
        <v/>
      </c>
      <c r="BQ30" s="37" t="str">
        <f t="shared" si="77"/>
        <v/>
      </c>
      <c r="BR30" s="37" t="str">
        <f t="shared" si="78"/>
        <v/>
      </c>
      <c r="BS30" s="237" t="str">
        <f t="shared" si="79"/>
        <v/>
      </c>
      <c r="BT30" s="37" t="str">
        <f t="shared" si="80"/>
        <v/>
      </c>
      <c r="BU30" s="37" t="str">
        <f t="shared" si="81"/>
        <v/>
      </c>
      <c r="BV30" s="37" t="str">
        <f t="shared" si="82"/>
        <v/>
      </c>
      <c r="BW30" s="37" t="str">
        <f t="shared" si="83"/>
        <v/>
      </c>
      <c r="BX30" s="37" t="str">
        <f t="shared" si="84"/>
        <v/>
      </c>
      <c r="BY30" s="37" t="str">
        <f t="shared" si="85"/>
        <v/>
      </c>
      <c r="BZ30" s="37" t="str">
        <f t="shared" si="86"/>
        <v/>
      </c>
      <c r="CA30" s="37" t="str">
        <f t="shared" si="87"/>
        <v/>
      </c>
      <c r="CB30" s="37" t="str">
        <f t="shared" si="88"/>
        <v/>
      </c>
      <c r="CC30" s="37" t="str">
        <f t="shared" si="89"/>
        <v/>
      </c>
      <c r="CD30" s="37" t="str">
        <f t="shared" si="90"/>
        <v/>
      </c>
      <c r="CE30" s="37" t="str">
        <f t="shared" si="91"/>
        <v/>
      </c>
      <c r="CF30" s="37" t="str">
        <f t="shared" si="92"/>
        <v/>
      </c>
      <c r="CG30" s="37" t="str">
        <f t="shared" si="93"/>
        <v/>
      </c>
      <c r="CH30" s="37" t="str">
        <f t="shared" si="94"/>
        <v/>
      </c>
      <c r="CI30" s="37" t="str">
        <f t="shared" si="95"/>
        <v/>
      </c>
      <c r="CJ30" s="37" t="str">
        <f t="shared" si="96"/>
        <v/>
      </c>
      <c r="CK30" s="37" t="str">
        <f t="shared" si="97"/>
        <v/>
      </c>
      <c r="CL30" s="238" t="str">
        <f t="shared" si="98"/>
        <v/>
      </c>
      <c r="CM30" s="37" t="str">
        <f t="shared" si="99"/>
        <v/>
      </c>
      <c r="CN30" s="37" t="str">
        <f t="shared" si="100"/>
        <v/>
      </c>
      <c r="CO30" s="37" t="str">
        <f t="shared" si="101"/>
        <v/>
      </c>
      <c r="CP30" s="37" t="str">
        <f t="shared" si="102"/>
        <v/>
      </c>
      <c r="CQ30" s="37" t="str">
        <f t="shared" si="103"/>
        <v/>
      </c>
      <c r="CR30" s="37" t="str">
        <f t="shared" si="104"/>
        <v/>
      </c>
      <c r="CS30" s="37" t="str">
        <f t="shared" si="105"/>
        <v/>
      </c>
      <c r="CT30" s="37" t="str">
        <f t="shared" si="106"/>
        <v/>
      </c>
      <c r="CU30" s="37" t="str">
        <f t="shared" si="107"/>
        <v/>
      </c>
      <c r="CV30" s="239">
        <f t="shared" si="108"/>
        <v>0</v>
      </c>
      <c r="CW30" s="37" t="str">
        <f t="shared" si="109"/>
        <v/>
      </c>
      <c r="CX30" s="37" t="str">
        <f t="shared" si="110"/>
        <v/>
      </c>
      <c r="CY30" s="37" t="str">
        <f t="shared" si="111"/>
        <v/>
      </c>
      <c r="CZ30" s="37" t="str">
        <f t="shared" si="112"/>
        <v/>
      </c>
      <c r="DA30" s="37" t="str">
        <f t="shared" si="113"/>
        <v/>
      </c>
      <c r="DB30" s="37" t="str">
        <f t="shared" si="114"/>
        <v/>
      </c>
      <c r="DC30" s="37" t="str">
        <f t="shared" si="115"/>
        <v/>
      </c>
      <c r="DD30" s="37" t="str">
        <f t="shared" si="116"/>
        <v/>
      </c>
      <c r="DE30" s="37" t="str">
        <f t="shared" si="117"/>
        <v/>
      </c>
      <c r="DF30" s="37" t="str">
        <f t="shared" si="118"/>
        <v/>
      </c>
      <c r="DG30" s="37" t="str">
        <f t="shared" si="119"/>
        <v/>
      </c>
      <c r="DH30" s="37" t="str">
        <f t="shared" si="120"/>
        <v/>
      </c>
      <c r="DI30" s="37" t="str">
        <f t="shared" si="121"/>
        <v/>
      </c>
      <c r="DJ30" s="37" t="str">
        <f t="shared" si="122"/>
        <v/>
      </c>
      <c r="DK30" s="37" t="str">
        <f t="shared" si="123"/>
        <v/>
      </c>
      <c r="DL30" s="37" t="str">
        <f t="shared" si="124"/>
        <v/>
      </c>
      <c r="DM30" s="37" t="str">
        <f t="shared" si="125"/>
        <v/>
      </c>
      <c r="DN30" s="37" t="str">
        <f t="shared" si="126"/>
        <v/>
      </c>
      <c r="DO30" s="37" t="str">
        <f t="shared" si="127"/>
        <v/>
      </c>
      <c r="DP30" s="37" t="str">
        <f t="shared" si="128"/>
        <v/>
      </c>
      <c r="DQ30" s="37" t="str">
        <f t="shared" si="129"/>
        <v/>
      </c>
      <c r="DR30" s="37" t="str">
        <f t="shared" si="130"/>
        <v/>
      </c>
      <c r="DS30" s="37" t="str">
        <f t="shared" si="131"/>
        <v/>
      </c>
      <c r="DT30" s="37" t="str">
        <f t="shared" si="132"/>
        <v/>
      </c>
      <c r="DU30" s="37" t="str">
        <f t="shared" si="133"/>
        <v/>
      </c>
      <c r="DV30" s="37" t="str">
        <f t="shared" si="134"/>
        <v/>
      </c>
      <c r="DW30" s="37" t="str">
        <f t="shared" si="135"/>
        <v/>
      </c>
      <c r="DX30" s="37" t="str">
        <f t="shared" si="136"/>
        <v/>
      </c>
      <c r="DY30" s="37" t="str">
        <f t="shared" si="137"/>
        <v/>
      </c>
      <c r="DZ30" s="37" t="str">
        <f t="shared" si="138"/>
        <v/>
      </c>
      <c r="EA30" s="37" t="str">
        <f t="shared" si="139"/>
        <v/>
      </c>
      <c r="EB30" s="37" t="str">
        <f t="shared" si="140"/>
        <v/>
      </c>
      <c r="EC30" s="37" t="str">
        <f t="shared" si="141"/>
        <v/>
      </c>
      <c r="ED30" s="37" t="str">
        <f t="shared" si="142"/>
        <v/>
      </c>
      <c r="EE30" s="37" t="str">
        <f t="shared" si="143"/>
        <v/>
      </c>
      <c r="EF30" s="37" t="str">
        <f t="shared" si="144"/>
        <v/>
      </c>
      <c r="EG30" s="37" t="str">
        <f t="shared" si="145"/>
        <v/>
      </c>
      <c r="EH30" s="37" t="str">
        <f t="shared" si="146"/>
        <v/>
      </c>
      <c r="EI30" s="37" t="str">
        <f t="shared" si="147"/>
        <v/>
      </c>
      <c r="EJ30" s="37" t="str">
        <f t="shared" si="148"/>
        <v/>
      </c>
      <c r="EK30" s="37" t="str">
        <f t="shared" si="149"/>
        <v/>
      </c>
      <c r="EL30" s="37" t="str">
        <f t="shared" si="150"/>
        <v/>
      </c>
      <c r="EM30" s="37" t="str">
        <f t="shared" si="151"/>
        <v/>
      </c>
      <c r="EN30" s="37" t="str">
        <f t="shared" si="152"/>
        <v/>
      </c>
      <c r="EO30" s="37" t="str">
        <f t="shared" si="153"/>
        <v/>
      </c>
      <c r="EP30" s="37" t="str">
        <f t="shared" si="154"/>
        <v/>
      </c>
      <c r="EQ30" s="239" t="str">
        <f t="shared" ca="1" si="155"/>
        <v/>
      </c>
      <c r="ER30" s="239" t="str">
        <f t="shared" ca="1" si="156"/>
        <v/>
      </c>
      <c r="ES30" s="37" t="str">
        <f t="shared" ca="1" si="157"/>
        <v/>
      </c>
      <c r="ET30" s="37" t="str">
        <f t="shared" ca="1" si="158"/>
        <v/>
      </c>
      <c r="EU30" s="37" t="str">
        <f t="shared" ca="1" si="159"/>
        <v/>
      </c>
      <c r="EV30" s="37" t="str">
        <f t="shared" ca="1" si="160"/>
        <v/>
      </c>
      <c r="EW30" s="37" t="str">
        <f t="shared" ca="1" si="161"/>
        <v/>
      </c>
      <c r="EX30" s="37" t="str">
        <f t="shared" ca="1" si="162"/>
        <v/>
      </c>
      <c r="EY30" s="37" t="str">
        <f t="shared" ca="1" si="163"/>
        <v/>
      </c>
      <c r="EZ30" s="37" t="str">
        <f t="shared" ca="1" si="164"/>
        <v/>
      </c>
      <c r="FA30" s="37" t="str">
        <f t="shared" ca="1" si="165"/>
        <v/>
      </c>
      <c r="FB30" s="37" t="str">
        <f t="shared" ca="1" si="166"/>
        <v/>
      </c>
      <c r="FC30" s="37" t="str">
        <f t="shared" ca="1" si="167"/>
        <v/>
      </c>
      <c r="FD30" s="239">
        <f t="shared" si="168"/>
        <v>1</v>
      </c>
      <c r="FE30" s="37" t="str">
        <f t="shared" si="169"/>
        <v/>
      </c>
      <c r="FF30" s="37" t="str">
        <f t="shared" si="170"/>
        <v/>
      </c>
      <c r="FG30" s="37" t="str">
        <f t="shared" si="171"/>
        <v/>
      </c>
      <c r="FH30" s="37" t="str">
        <f t="shared" si="172"/>
        <v/>
      </c>
      <c r="FI30" s="239" t="str">
        <f>IF(B30=0,"",COUNTIF(FD$6:FD30,FD30))</f>
        <v/>
      </c>
      <c r="FJ30" s="37" t="str">
        <f t="shared" si="173"/>
        <v/>
      </c>
      <c r="FK30" s="240" t="str">
        <f t="shared" si="174"/>
        <v/>
      </c>
      <c r="FL30" s="37" t="str">
        <f t="shared" si="175"/>
        <v/>
      </c>
      <c r="FM30" s="37" t="str">
        <f t="shared" si="176"/>
        <v/>
      </c>
      <c r="FN30" s="37" t="str">
        <f t="shared" si="177"/>
        <v/>
      </c>
      <c r="FO30" s="37" t="str">
        <f t="shared" si="178"/>
        <v/>
      </c>
    </row>
    <row r="31" spans="1:171" ht="19.2">
      <c r="A31" s="233">
        <v>26</v>
      </c>
      <c r="B31" s="233">
        <f>COUNTIF('中間シート (2)'!M:M,行政集計シート※記入不要です!A31)</f>
        <v>0</v>
      </c>
      <c r="C31" s="241" t="str">
        <f t="shared" si="179"/>
        <v/>
      </c>
      <c r="D31" s="241" t="str">
        <f t="shared" si="180"/>
        <v/>
      </c>
      <c r="E31" s="241" t="str">
        <f t="shared" si="181"/>
        <v/>
      </c>
      <c r="F31" s="242"/>
      <c r="G31" s="235" t="str">
        <f>IFERROR(VLOOKUP($A31,'中間シート (2)'!$M$6:$AR$65,G$1,FALSE),"")</f>
        <v/>
      </c>
      <c r="H31" s="235" t="str">
        <f>IFERROR(VLOOKUP($A31,'中間シート (2)'!$M$6:$AR$65,H$1,FALSE),"")</f>
        <v/>
      </c>
      <c r="I31" s="235" t="str">
        <f>IFERROR(VLOOKUP($A31,'中間シート (2)'!$M$6:$AR$65,I$1,FALSE),"")</f>
        <v/>
      </c>
      <c r="J31" s="235" t="str">
        <f>IFERROR(VLOOKUP($A31,'中間シート (2)'!$M$6:$AR$65,J$1,FALSE),"")</f>
        <v/>
      </c>
      <c r="K31" s="235" t="str">
        <f>IFERROR(VLOOKUP($A31,'中間シート (2)'!$M$6:$AR$65,K$1,FALSE),"")</f>
        <v/>
      </c>
      <c r="L31" s="235" t="str">
        <f>IFERROR(VLOOKUP($A31,'中間シート (2)'!$M$6:$AR$65,L$1,FALSE),"")</f>
        <v/>
      </c>
      <c r="M31" s="235" t="str">
        <f>IFERROR(VLOOKUP($A31,'中間シート (2)'!$M$6:$AR$65,M$1,FALSE),"")</f>
        <v/>
      </c>
      <c r="N31" s="235" t="str">
        <f>IFERROR(VLOOKUP($A31,'中間シート (2)'!$M$6:$AR$65,N$1,FALSE),"")</f>
        <v/>
      </c>
      <c r="O31" s="235" t="str">
        <f>IFERROR(VLOOKUP($A31,'中間シート (2)'!$M$6:$AR$65,O$1,FALSE),"")</f>
        <v/>
      </c>
      <c r="P31" s="235" t="str">
        <f>IFERROR(VLOOKUP($A31,'中間シート (2)'!$M$6:$AR$65,P$1,FALSE),"")</f>
        <v/>
      </c>
      <c r="Q31" s="235" t="str">
        <f>IFERROR(VLOOKUP($A31,'中間シート (2)'!$M$6:$AR$65,Q$1,FALSE),"")</f>
        <v/>
      </c>
      <c r="R31" s="235" t="str">
        <f>IFERROR(VLOOKUP($A31,'中間シート (2)'!$M$6:$AR$65,R$1,FALSE),"")</f>
        <v/>
      </c>
      <c r="S31" s="235" t="str">
        <f>IFERROR(VLOOKUP($A31,'中間シート (2)'!$M$6:$AR$65,S$1,FALSE),"")</f>
        <v/>
      </c>
      <c r="T31" s="235" t="str">
        <f>IFERROR(VLOOKUP($A31,'中間シート (2)'!$M$6:$AR$65,T$1,FALSE),"")</f>
        <v/>
      </c>
      <c r="U31" s="235" t="str">
        <f>IFERROR(VLOOKUP($A31,'中間シート (2)'!$M$6:$AR$65,U$1,FALSE),"")</f>
        <v/>
      </c>
      <c r="V31" s="235"/>
      <c r="W31" s="235" t="str">
        <f>IFERROR(VLOOKUP($A31,'中間シート (2)'!$M$6:$AR$65,W$1,FALSE),"")</f>
        <v/>
      </c>
      <c r="X31" s="235" t="str">
        <f>IFERROR(VLOOKUP($A31,'中間シート (2)'!$M$6:$AR$65,X$1,FALSE),"")</f>
        <v/>
      </c>
      <c r="Y31" s="235" t="str">
        <f>IFERROR(VLOOKUP($A31,'中間シート (2)'!$M$6:$AR$65,Y$1,FALSE),"")</f>
        <v/>
      </c>
      <c r="Z31" s="235" t="str">
        <f>IFERROR(VLOOKUP($A31,'中間シート (2)'!$M$6:$AR$65,Z$1,FALSE),"")</f>
        <v/>
      </c>
      <c r="AA31" s="235" t="str">
        <f>IFERROR(VLOOKUP($A31,'中間シート (2)'!$M$6:$AR$65,AA$1,FALSE),"")</f>
        <v/>
      </c>
      <c r="AB31" s="235" t="str">
        <f>IFERROR(VLOOKUP($A31,'中間シート (2)'!$M$6:$AR$65,AB$1,FALSE),"")</f>
        <v/>
      </c>
      <c r="AC31" s="235" t="str">
        <f>IFERROR(VLOOKUP($A31,'中間シート (2)'!$M$6:$AR$65,AC$1,FALSE),"")</f>
        <v/>
      </c>
      <c r="AD31" s="235" t="str">
        <f>IFERROR(VLOOKUP($A31,'中間シート (2)'!$M$6:$AR$65,AD$1,FALSE),"")</f>
        <v/>
      </c>
      <c r="AE31" s="235"/>
      <c r="AF31" s="235"/>
      <c r="AG31" s="235"/>
      <c r="AH31" s="250" t="str">
        <f>IFERROR(VLOOKUP($A31,'中間シート (2)'!$M$6:$BC$67,AH$1,FALSE),"")</f>
        <v/>
      </c>
      <c r="AI31" s="250" t="str">
        <f>IFERROR(VLOOKUP($A31,'中間シート (2)'!$M$6:$BC$67,AI$1,FALSE),"")</f>
        <v/>
      </c>
      <c r="AJ31" s="250" t="str">
        <f>IFERROR(VLOOKUP($A31,'中間シート (2)'!$M$6:$BC$67,AJ$1,FALSE),"")</f>
        <v/>
      </c>
      <c r="AK31" s="250" t="str">
        <f>IFERROR(VLOOKUP($A31,'中間シート (2)'!$M$6:$BC$67,AK$1,FALSE),"")</f>
        <v/>
      </c>
      <c r="AL31" s="250" t="str">
        <f>IFERROR(VLOOKUP($A31,'中間シート (2)'!$M$6:$BC$67,AL$1,FALSE),"")</f>
        <v/>
      </c>
      <c r="AM31" s="250" t="str">
        <f>IFERROR(VLOOKUP($A31,'中間シート (2)'!$M$6:$BC$67,AM$1,FALSE),"")</f>
        <v/>
      </c>
      <c r="AN31" s="250" t="str">
        <f>IFERROR(VLOOKUP($A31,'中間シート (2)'!$M$6:$BC$67,AN$1,FALSE),"")</f>
        <v/>
      </c>
      <c r="AO31" s="250" t="str">
        <f>IFERROR(VLOOKUP($A31,'中間シート (2)'!$M$6:$BC$67,AO$1,FALSE),"")</f>
        <v/>
      </c>
      <c r="AR31" s="236"/>
      <c r="AS31" s="236"/>
      <c r="AT31" s="236"/>
      <c r="AU31" s="37">
        <f t="shared" si="5"/>
        <v>41</v>
      </c>
      <c r="AV31" s="37">
        <f t="shared" si="6"/>
        <v>41</v>
      </c>
      <c r="AW31" s="37" t="str">
        <f t="shared" si="58"/>
        <v/>
      </c>
      <c r="AX31" s="37" t="str">
        <f t="shared" si="59"/>
        <v/>
      </c>
      <c r="AY31" s="37" t="str">
        <f t="shared" si="60"/>
        <v/>
      </c>
      <c r="AZ31" s="37" t="str">
        <f t="shared" si="61"/>
        <v/>
      </c>
      <c r="BA31" s="37" t="str">
        <f t="shared" si="62"/>
        <v/>
      </c>
      <c r="BB31" s="37" t="str">
        <f ca="1">IF(AB31="","",IF(COUNTIF(エラー23シート!$G$5:$G$79, OFFSET(I31,IF(H31="",0,-H31+1),0)*100+OFFSET(X31,IF(H31="",0,-H31+1),0)*10+AB31)&gt;0,23,""))</f>
        <v/>
      </c>
      <c r="BC31" s="37" t="str">
        <f t="shared" si="63"/>
        <v/>
      </c>
      <c r="BD31" s="37" t="str">
        <f t="shared" si="64"/>
        <v/>
      </c>
      <c r="BE31" s="37" t="str">
        <f t="shared" si="65"/>
        <v/>
      </c>
      <c r="BF31" s="37" t="str">
        <f t="shared" si="66"/>
        <v/>
      </c>
      <c r="BG31" s="37" t="str">
        <f t="shared" si="67"/>
        <v/>
      </c>
      <c r="BH31" s="37" t="str">
        <f t="shared" si="68"/>
        <v/>
      </c>
      <c r="BI31" s="37" t="str">
        <f t="shared" si="69"/>
        <v/>
      </c>
      <c r="BJ31" s="37" t="str">
        <f t="shared" si="70"/>
        <v/>
      </c>
      <c r="BK31" s="37" t="str">
        <f t="shared" si="71"/>
        <v/>
      </c>
      <c r="BL31" s="37" t="str">
        <f t="shared" si="72"/>
        <v/>
      </c>
      <c r="BM31" s="37" t="str">
        <f t="shared" si="73"/>
        <v/>
      </c>
      <c r="BN31" s="37" t="str">
        <f t="shared" si="74"/>
        <v/>
      </c>
      <c r="BO31" s="37" t="str">
        <f t="shared" si="75"/>
        <v/>
      </c>
      <c r="BP31" s="37" t="str">
        <f t="shared" si="76"/>
        <v/>
      </c>
      <c r="BQ31" s="37" t="str">
        <f t="shared" si="77"/>
        <v/>
      </c>
      <c r="BR31" s="37" t="str">
        <f t="shared" si="78"/>
        <v/>
      </c>
      <c r="BS31" s="237" t="str">
        <f t="shared" si="79"/>
        <v/>
      </c>
      <c r="BT31" s="37" t="str">
        <f t="shared" si="80"/>
        <v/>
      </c>
      <c r="BU31" s="37" t="str">
        <f t="shared" si="81"/>
        <v/>
      </c>
      <c r="BV31" s="37" t="str">
        <f t="shared" si="82"/>
        <v/>
      </c>
      <c r="BW31" s="37" t="str">
        <f t="shared" si="83"/>
        <v/>
      </c>
      <c r="BX31" s="37" t="str">
        <f t="shared" si="84"/>
        <v/>
      </c>
      <c r="BY31" s="37" t="str">
        <f t="shared" si="85"/>
        <v/>
      </c>
      <c r="BZ31" s="37" t="str">
        <f t="shared" si="86"/>
        <v/>
      </c>
      <c r="CA31" s="37" t="str">
        <f t="shared" si="87"/>
        <v/>
      </c>
      <c r="CB31" s="37" t="str">
        <f t="shared" si="88"/>
        <v/>
      </c>
      <c r="CC31" s="37" t="str">
        <f t="shared" si="89"/>
        <v/>
      </c>
      <c r="CD31" s="37" t="str">
        <f t="shared" si="90"/>
        <v/>
      </c>
      <c r="CE31" s="37" t="str">
        <f t="shared" si="91"/>
        <v/>
      </c>
      <c r="CF31" s="37" t="str">
        <f t="shared" si="92"/>
        <v/>
      </c>
      <c r="CG31" s="37" t="str">
        <f t="shared" si="93"/>
        <v/>
      </c>
      <c r="CH31" s="37" t="str">
        <f t="shared" si="94"/>
        <v/>
      </c>
      <c r="CI31" s="37" t="str">
        <f t="shared" si="95"/>
        <v/>
      </c>
      <c r="CJ31" s="37" t="str">
        <f t="shared" si="96"/>
        <v/>
      </c>
      <c r="CK31" s="37" t="str">
        <f t="shared" si="97"/>
        <v/>
      </c>
      <c r="CL31" s="238" t="str">
        <f t="shared" si="98"/>
        <v/>
      </c>
      <c r="CM31" s="37" t="str">
        <f t="shared" si="99"/>
        <v/>
      </c>
      <c r="CN31" s="37" t="str">
        <f t="shared" si="100"/>
        <v/>
      </c>
      <c r="CO31" s="37" t="str">
        <f t="shared" si="101"/>
        <v/>
      </c>
      <c r="CP31" s="37" t="str">
        <f t="shared" si="102"/>
        <v/>
      </c>
      <c r="CQ31" s="37" t="str">
        <f t="shared" si="103"/>
        <v/>
      </c>
      <c r="CR31" s="37" t="str">
        <f t="shared" si="104"/>
        <v/>
      </c>
      <c r="CS31" s="37" t="str">
        <f t="shared" si="105"/>
        <v/>
      </c>
      <c r="CT31" s="37" t="str">
        <f t="shared" si="106"/>
        <v/>
      </c>
      <c r="CU31" s="37" t="str">
        <f t="shared" si="107"/>
        <v/>
      </c>
      <c r="CV31" s="239">
        <f t="shared" si="108"/>
        <v>0</v>
      </c>
      <c r="CW31" s="37" t="str">
        <f t="shared" si="109"/>
        <v/>
      </c>
      <c r="CX31" s="37" t="str">
        <f t="shared" si="110"/>
        <v/>
      </c>
      <c r="CY31" s="37" t="str">
        <f t="shared" si="111"/>
        <v/>
      </c>
      <c r="CZ31" s="37" t="str">
        <f t="shared" si="112"/>
        <v/>
      </c>
      <c r="DA31" s="37" t="str">
        <f t="shared" si="113"/>
        <v/>
      </c>
      <c r="DB31" s="37" t="str">
        <f t="shared" si="114"/>
        <v/>
      </c>
      <c r="DC31" s="37" t="str">
        <f t="shared" si="115"/>
        <v/>
      </c>
      <c r="DD31" s="37" t="str">
        <f t="shared" si="116"/>
        <v/>
      </c>
      <c r="DE31" s="37" t="str">
        <f t="shared" si="117"/>
        <v/>
      </c>
      <c r="DF31" s="37" t="str">
        <f t="shared" si="118"/>
        <v/>
      </c>
      <c r="DG31" s="37" t="str">
        <f t="shared" si="119"/>
        <v/>
      </c>
      <c r="DH31" s="37" t="str">
        <f t="shared" si="120"/>
        <v/>
      </c>
      <c r="DI31" s="37" t="str">
        <f t="shared" si="121"/>
        <v/>
      </c>
      <c r="DJ31" s="37" t="str">
        <f t="shared" si="122"/>
        <v/>
      </c>
      <c r="DK31" s="37" t="str">
        <f t="shared" si="123"/>
        <v/>
      </c>
      <c r="DL31" s="37" t="str">
        <f t="shared" si="124"/>
        <v/>
      </c>
      <c r="DM31" s="37" t="str">
        <f t="shared" si="125"/>
        <v/>
      </c>
      <c r="DN31" s="37" t="str">
        <f t="shared" si="126"/>
        <v/>
      </c>
      <c r="DO31" s="37" t="str">
        <f t="shared" si="127"/>
        <v/>
      </c>
      <c r="DP31" s="37" t="str">
        <f t="shared" si="128"/>
        <v/>
      </c>
      <c r="DQ31" s="37" t="str">
        <f t="shared" si="129"/>
        <v/>
      </c>
      <c r="DR31" s="37" t="str">
        <f t="shared" si="130"/>
        <v/>
      </c>
      <c r="DS31" s="37" t="str">
        <f t="shared" si="131"/>
        <v/>
      </c>
      <c r="DT31" s="37" t="str">
        <f t="shared" si="132"/>
        <v/>
      </c>
      <c r="DU31" s="37" t="str">
        <f t="shared" si="133"/>
        <v/>
      </c>
      <c r="DV31" s="37" t="str">
        <f t="shared" si="134"/>
        <v/>
      </c>
      <c r="DW31" s="37" t="str">
        <f t="shared" si="135"/>
        <v/>
      </c>
      <c r="DX31" s="37" t="str">
        <f t="shared" si="136"/>
        <v/>
      </c>
      <c r="DY31" s="37" t="str">
        <f t="shared" si="137"/>
        <v/>
      </c>
      <c r="DZ31" s="37" t="str">
        <f t="shared" si="138"/>
        <v/>
      </c>
      <c r="EA31" s="37" t="str">
        <f t="shared" si="139"/>
        <v/>
      </c>
      <c r="EB31" s="37" t="str">
        <f t="shared" si="140"/>
        <v/>
      </c>
      <c r="EC31" s="37" t="str">
        <f t="shared" si="141"/>
        <v/>
      </c>
      <c r="ED31" s="37" t="str">
        <f t="shared" si="142"/>
        <v/>
      </c>
      <c r="EE31" s="37" t="str">
        <f t="shared" si="143"/>
        <v/>
      </c>
      <c r="EF31" s="37" t="str">
        <f t="shared" si="144"/>
        <v/>
      </c>
      <c r="EG31" s="37" t="str">
        <f t="shared" si="145"/>
        <v/>
      </c>
      <c r="EH31" s="37" t="str">
        <f t="shared" si="146"/>
        <v/>
      </c>
      <c r="EI31" s="37" t="str">
        <f t="shared" si="147"/>
        <v/>
      </c>
      <c r="EJ31" s="37" t="str">
        <f t="shared" si="148"/>
        <v/>
      </c>
      <c r="EK31" s="37" t="str">
        <f t="shared" si="149"/>
        <v/>
      </c>
      <c r="EL31" s="37" t="str">
        <f t="shared" si="150"/>
        <v/>
      </c>
      <c r="EM31" s="37" t="str">
        <f t="shared" si="151"/>
        <v/>
      </c>
      <c r="EN31" s="37" t="str">
        <f t="shared" si="152"/>
        <v/>
      </c>
      <c r="EO31" s="37" t="str">
        <f t="shared" si="153"/>
        <v/>
      </c>
      <c r="EP31" s="37" t="str">
        <f t="shared" si="154"/>
        <v/>
      </c>
      <c r="EQ31" s="239" t="str">
        <f t="shared" ca="1" si="155"/>
        <v/>
      </c>
      <c r="ER31" s="239" t="str">
        <f t="shared" ca="1" si="156"/>
        <v/>
      </c>
      <c r="ES31" s="37" t="str">
        <f t="shared" ca="1" si="157"/>
        <v/>
      </c>
      <c r="ET31" s="37" t="str">
        <f t="shared" ca="1" si="158"/>
        <v/>
      </c>
      <c r="EU31" s="37" t="str">
        <f t="shared" ca="1" si="159"/>
        <v/>
      </c>
      <c r="EV31" s="37" t="str">
        <f t="shared" ca="1" si="160"/>
        <v/>
      </c>
      <c r="EW31" s="37" t="str">
        <f t="shared" ca="1" si="161"/>
        <v/>
      </c>
      <c r="EX31" s="37" t="str">
        <f t="shared" ca="1" si="162"/>
        <v/>
      </c>
      <c r="EY31" s="37" t="str">
        <f t="shared" ca="1" si="163"/>
        <v/>
      </c>
      <c r="EZ31" s="37" t="str">
        <f t="shared" ca="1" si="164"/>
        <v/>
      </c>
      <c r="FA31" s="37" t="str">
        <f t="shared" ca="1" si="165"/>
        <v/>
      </c>
      <c r="FB31" s="37" t="str">
        <f t="shared" ca="1" si="166"/>
        <v/>
      </c>
      <c r="FC31" s="37" t="str">
        <f t="shared" ca="1" si="167"/>
        <v/>
      </c>
      <c r="FD31" s="239">
        <f t="shared" si="168"/>
        <v>1</v>
      </c>
      <c r="FE31" s="37" t="str">
        <f t="shared" si="169"/>
        <v/>
      </c>
      <c r="FF31" s="37" t="str">
        <f t="shared" si="170"/>
        <v/>
      </c>
      <c r="FG31" s="37" t="str">
        <f t="shared" si="171"/>
        <v/>
      </c>
      <c r="FH31" s="37" t="str">
        <f t="shared" si="172"/>
        <v/>
      </c>
      <c r="FI31" s="239" t="str">
        <f>IF(B31=0,"",COUNTIF(FD$6:FD31,FD31))</f>
        <v/>
      </c>
      <c r="FJ31" s="37" t="str">
        <f t="shared" si="173"/>
        <v/>
      </c>
      <c r="FK31" s="240" t="str">
        <f t="shared" si="174"/>
        <v/>
      </c>
      <c r="FL31" s="37" t="str">
        <f t="shared" si="175"/>
        <v/>
      </c>
      <c r="FM31" s="37" t="str">
        <f t="shared" si="176"/>
        <v/>
      </c>
      <c r="FN31" s="37" t="str">
        <f t="shared" si="177"/>
        <v/>
      </c>
      <c r="FO31" s="37" t="str">
        <f t="shared" si="178"/>
        <v/>
      </c>
    </row>
    <row r="32" spans="1:171" ht="19.2">
      <c r="A32" s="233">
        <v>27</v>
      </c>
      <c r="B32" s="233">
        <f>COUNTIF('中間シート (2)'!M:M,行政集計シート※記入不要です!A32)</f>
        <v>0</v>
      </c>
      <c r="C32" s="241" t="str">
        <f t="shared" si="179"/>
        <v/>
      </c>
      <c r="D32" s="241" t="str">
        <f t="shared" si="180"/>
        <v/>
      </c>
      <c r="E32" s="241" t="str">
        <f t="shared" si="181"/>
        <v/>
      </c>
      <c r="F32" s="242"/>
      <c r="G32" s="235" t="str">
        <f>IFERROR(VLOOKUP($A32,'中間シート (2)'!$M$6:$AR$65,G$1,FALSE),"")</f>
        <v/>
      </c>
      <c r="H32" s="235" t="str">
        <f>IFERROR(VLOOKUP($A32,'中間シート (2)'!$M$6:$AR$65,H$1,FALSE),"")</f>
        <v/>
      </c>
      <c r="I32" s="235" t="str">
        <f>IFERROR(VLOOKUP($A32,'中間シート (2)'!$M$6:$AR$65,I$1,FALSE),"")</f>
        <v/>
      </c>
      <c r="J32" s="235" t="str">
        <f>IFERROR(VLOOKUP($A32,'中間シート (2)'!$M$6:$AR$65,J$1,FALSE),"")</f>
        <v/>
      </c>
      <c r="K32" s="235" t="str">
        <f>IFERROR(VLOOKUP($A32,'中間シート (2)'!$M$6:$AR$65,K$1,FALSE),"")</f>
        <v/>
      </c>
      <c r="L32" s="235" t="str">
        <f>IFERROR(VLOOKUP($A32,'中間シート (2)'!$M$6:$AR$65,L$1,FALSE),"")</f>
        <v/>
      </c>
      <c r="M32" s="235" t="str">
        <f>IFERROR(VLOOKUP($A32,'中間シート (2)'!$M$6:$AR$65,M$1,FALSE),"")</f>
        <v/>
      </c>
      <c r="N32" s="235" t="str">
        <f>IFERROR(VLOOKUP($A32,'中間シート (2)'!$M$6:$AR$65,N$1,FALSE),"")</f>
        <v/>
      </c>
      <c r="O32" s="235" t="str">
        <f>IFERROR(VLOOKUP($A32,'中間シート (2)'!$M$6:$AR$65,O$1,FALSE),"")</f>
        <v/>
      </c>
      <c r="P32" s="235" t="str">
        <f>IFERROR(VLOOKUP($A32,'中間シート (2)'!$M$6:$AR$65,P$1,FALSE),"")</f>
        <v/>
      </c>
      <c r="Q32" s="235" t="str">
        <f>IFERROR(VLOOKUP($A32,'中間シート (2)'!$M$6:$AR$65,Q$1,FALSE),"")</f>
        <v/>
      </c>
      <c r="R32" s="235" t="str">
        <f>IFERROR(VLOOKUP($A32,'中間シート (2)'!$M$6:$AR$65,R$1,FALSE),"")</f>
        <v/>
      </c>
      <c r="S32" s="235" t="str">
        <f>IFERROR(VLOOKUP($A32,'中間シート (2)'!$M$6:$AR$65,S$1,FALSE),"")</f>
        <v/>
      </c>
      <c r="T32" s="235" t="str">
        <f>IFERROR(VLOOKUP($A32,'中間シート (2)'!$M$6:$AR$65,T$1,FALSE),"")</f>
        <v/>
      </c>
      <c r="U32" s="235" t="str">
        <f>IFERROR(VLOOKUP($A32,'中間シート (2)'!$M$6:$AR$65,U$1,FALSE),"")</f>
        <v/>
      </c>
      <c r="V32" s="235"/>
      <c r="W32" s="235" t="str">
        <f>IFERROR(VLOOKUP($A32,'中間シート (2)'!$M$6:$AR$65,W$1,FALSE),"")</f>
        <v/>
      </c>
      <c r="X32" s="235" t="str">
        <f>IFERROR(VLOOKUP($A32,'中間シート (2)'!$M$6:$AR$65,X$1,FALSE),"")</f>
        <v/>
      </c>
      <c r="Y32" s="235" t="str">
        <f>IFERROR(VLOOKUP($A32,'中間シート (2)'!$M$6:$AR$65,Y$1,FALSE),"")</f>
        <v/>
      </c>
      <c r="Z32" s="235" t="str">
        <f>IFERROR(VLOOKUP($A32,'中間シート (2)'!$M$6:$AR$65,Z$1,FALSE),"")</f>
        <v/>
      </c>
      <c r="AA32" s="235" t="str">
        <f>IFERROR(VLOOKUP($A32,'中間シート (2)'!$M$6:$AR$65,AA$1,FALSE),"")</f>
        <v/>
      </c>
      <c r="AB32" s="235" t="str">
        <f>IFERROR(VLOOKUP($A32,'中間シート (2)'!$M$6:$AR$65,AB$1,FALSE),"")</f>
        <v/>
      </c>
      <c r="AC32" s="235" t="str">
        <f>IFERROR(VLOOKUP($A32,'中間シート (2)'!$M$6:$AR$65,AC$1,FALSE),"")</f>
        <v/>
      </c>
      <c r="AD32" s="235" t="str">
        <f>IFERROR(VLOOKUP($A32,'中間シート (2)'!$M$6:$AR$65,AD$1,FALSE),"")</f>
        <v/>
      </c>
      <c r="AE32" s="235"/>
      <c r="AF32" s="235"/>
      <c r="AG32" s="235"/>
      <c r="AH32" s="250" t="str">
        <f>IFERROR(VLOOKUP($A32,'中間シート (2)'!$M$6:$BC$67,AH$1,FALSE),"")</f>
        <v/>
      </c>
      <c r="AI32" s="250" t="str">
        <f>IFERROR(VLOOKUP($A32,'中間シート (2)'!$M$6:$BC$67,AI$1,FALSE),"")</f>
        <v/>
      </c>
      <c r="AJ32" s="250" t="str">
        <f>IFERROR(VLOOKUP($A32,'中間シート (2)'!$M$6:$BC$67,AJ$1,FALSE),"")</f>
        <v/>
      </c>
      <c r="AK32" s="250" t="str">
        <f>IFERROR(VLOOKUP($A32,'中間シート (2)'!$M$6:$BC$67,AK$1,FALSE),"")</f>
        <v/>
      </c>
      <c r="AL32" s="250" t="str">
        <f>IFERROR(VLOOKUP($A32,'中間シート (2)'!$M$6:$BC$67,AL$1,FALSE),"")</f>
        <v/>
      </c>
      <c r="AM32" s="250" t="str">
        <f>IFERROR(VLOOKUP($A32,'中間シート (2)'!$M$6:$BC$67,AM$1,FALSE),"")</f>
        <v/>
      </c>
      <c r="AN32" s="250" t="str">
        <f>IFERROR(VLOOKUP($A32,'中間シート (2)'!$M$6:$BC$67,AN$1,FALSE),"")</f>
        <v/>
      </c>
      <c r="AO32" s="250" t="str">
        <f>IFERROR(VLOOKUP($A32,'中間シート (2)'!$M$6:$BC$67,AO$1,FALSE),"")</f>
        <v/>
      </c>
      <c r="AR32" s="236"/>
      <c r="AS32" s="236"/>
      <c r="AT32" s="236"/>
      <c r="AU32" s="37">
        <f t="shared" si="5"/>
        <v>41</v>
      </c>
      <c r="AV32" s="37">
        <f t="shared" si="6"/>
        <v>41</v>
      </c>
      <c r="AW32" s="37" t="str">
        <f t="shared" si="58"/>
        <v/>
      </c>
      <c r="AX32" s="37" t="str">
        <f t="shared" si="59"/>
        <v/>
      </c>
      <c r="AY32" s="37" t="str">
        <f t="shared" si="60"/>
        <v/>
      </c>
      <c r="AZ32" s="37" t="str">
        <f t="shared" si="61"/>
        <v/>
      </c>
      <c r="BA32" s="37" t="str">
        <f t="shared" si="62"/>
        <v/>
      </c>
      <c r="BB32" s="37" t="str">
        <f ca="1">IF(AB32="","",IF(COUNTIF(エラー23シート!$G$5:$G$79, OFFSET(I32,IF(H32="",0,-H32+1),0)*100+OFFSET(X32,IF(H32="",0,-H32+1),0)*10+AB32)&gt;0,23,""))</f>
        <v/>
      </c>
      <c r="BC32" s="37" t="str">
        <f t="shared" si="63"/>
        <v/>
      </c>
      <c r="BD32" s="37" t="str">
        <f t="shared" si="64"/>
        <v/>
      </c>
      <c r="BE32" s="37" t="str">
        <f t="shared" si="65"/>
        <v/>
      </c>
      <c r="BF32" s="37" t="str">
        <f t="shared" si="66"/>
        <v/>
      </c>
      <c r="BG32" s="37" t="str">
        <f t="shared" si="67"/>
        <v/>
      </c>
      <c r="BH32" s="37" t="str">
        <f t="shared" si="68"/>
        <v/>
      </c>
      <c r="BI32" s="37" t="str">
        <f t="shared" si="69"/>
        <v/>
      </c>
      <c r="BJ32" s="37" t="str">
        <f t="shared" si="70"/>
        <v/>
      </c>
      <c r="BK32" s="37" t="str">
        <f t="shared" si="71"/>
        <v/>
      </c>
      <c r="BL32" s="37" t="str">
        <f t="shared" si="72"/>
        <v/>
      </c>
      <c r="BM32" s="37" t="str">
        <f t="shared" si="73"/>
        <v/>
      </c>
      <c r="BN32" s="37" t="str">
        <f t="shared" si="74"/>
        <v/>
      </c>
      <c r="BO32" s="37" t="str">
        <f t="shared" si="75"/>
        <v/>
      </c>
      <c r="BP32" s="37" t="str">
        <f t="shared" si="76"/>
        <v/>
      </c>
      <c r="BQ32" s="37" t="str">
        <f t="shared" si="77"/>
        <v/>
      </c>
      <c r="BR32" s="37" t="str">
        <f t="shared" si="78"/>
        <v/>
      </c>
      <c r="BS32" s="237" t="str">
        <f t="shared" si="79"/>
        <v/>
      </c>
      <c r="BT32" s="37" t="str">
        <f t="shared" si="80"/>
        <v/>
      </c>
      <c r="BU32" s="37" t="str">
        <f t="shared" si="81"/>
        <v/>
      </c>
      <c r="BV32" s="37" t="str">
        <f t="shared" si="82"/>
        <v/>
      </c>
      <c r="BW32" s="37" t="str">
        <f t="shared" si="83"/>
        <v/>
      </c>
      <c r="BX32" s="37" t="str">
        <f t="shared" si="84"/>
        <v/>
      </c>
      <c r="BY32" s="37" t="str">
        <f t="shared" si="85"/>
        <v/>
      </c>
      <c r="BZ32" s="37" t="str">
        <f t="shared" si="86"/>
        <v/>
      </c>
      <c r="CA32" s="37" t="str">
        <f t="shared" si="87"/>
        <v/>
      </c>
      <c r="CB32" s="37" t="str">
        <f t="shared" si="88"/>
        <v/>
      </c>
      <c r="CC32" s="37" t="str">
        <f t="shared" si="89"/>
        <v/>
      </c>
      <c r="CD32" s="37" t="str">
        <f t="shared" si="90"/>
        <v/>
      </c>
      <c r="CE32" s="37" t="str">
        <f t="shared" si="91"/>
        <v/>
      </c>
      <c r="CF32" s="37" t="str">
        <f t="shared" si="92"/>
        <v/>
      </c>
      <c r="CG32" s="37" t="str">
        <f t="shared" si="93"/>
        <v/>
      </c>
      <c r="CH32" s="37" t="str">
        <f t="shared" si="94"/>
        <v/>
      </c>
      <c r="CI32" s="37" t="str">
        <f t="shared" si="95"/>
        <v/>
      </c>
      <c r="CJ32" s="37" t="str">
        <f t="shared" si="96"/>
        <v/>
      </c>
      <c r="CK32" s="37" t="str">
        <f t="shared" si="97"/>
        <v/>
      </c>
      <c r="CL32" s="238" t="str">
        <f t="shared" si="98"/>
        <v/>
      </c>
      <c r="CM32" s="37" t="str">
        <f t="shared" si="99"/>
        <v/>
      </c>
      <c r="CN32" s="37" t="str">
        <f t="shared" si="100"/>
        <v/>
      </c>
      <c r="CO32" s="37" t="str">
        <f t="shared" si="101"/>
        <v/>
      </c>
      <c r="CP32" s="37" t="str">
        <f t="shared" si="102"/>
        <v/>
      </c>
      <c r="CQ32" s="37" t="str">
        <f t="shared" si="103"/>
        <v/>
      </c>
      <c r="CR32" s="37" t="str">
        <f t="shared" si="104"/>
        <v/>
      </c>
      <c r="CS32" s="37" t="str">
        <f t="shared" si="105"/>
        <v/>
      </c>
      <c r="CT32" s="37" t="str">
        <f t="shared" si="106"/>
        <v/>
      </c>
      <c r="CU32" s="37" t="str">
        <f t="shared" si="107"/>
        <v/>
      </c>
      <c r="CV32" s="239">
        <f t="shared" si="108"/>
        <v>0</v>
      </c>
      <c r="CW32" s="37" t="str">
        <f t="shared" si="109"/>
        <v/>
      </c>
      <c r="CX32" s="37" t="str">
        <f t="shared" si="110"/>
        <v/>
      </c>
      <c r="CY32" s="37" t="str">
        <f t="shared" si="111"/>
        <v/>
      </c>
      <c r="CZ32" s="37" t="str">
        <f t="shared" si="112"/>
        <v/>
      </c>
      <c r="DA32" s="37" t="str">
        <f t="shared" si="113"/>
        <v/>
      </c>
      <c r="DB32" s="37" t="str">
        <f t="shared" si="114"/>
        <v/>
      </c>
      <c r="DC32" s="37" t="str">
        <f t="shared" si="115"/>
        <v/>
      </c>
      <c r="DD32" s="37" t="str">
        <f t="shared" si="116"/>
        <v/>
      </c>
      <c r="DE32" s="37" t="str">
        <f t="shared" si="117"/>
        <v/>
      </c>
      <c r="DF32" s="37" t="str">
        <f t="shared" si="118"/>
        <v/>
      </c>
      <c r="DG32" s="37" t="str">
        <f t="shared" si="119"/>
        <v/>
      </c>
      <c r="DH32" s="37" t="str">
        <f t="shared" si="120"/>
        <v/>
      </c>
      <c r="DI32" s="37" t="str">
        <f t="shared" si="121"/>
        <v/>
      </c>
      <c r="DJ32" s="37" t="str">
        <f t="shared" si="122"/>
        <v/>
      </c>
      <c r="DK32" s="37" t="str">
        <f t="shared" si="123"/>
        <v/>
      </c>
      <c r="DL32" s="37" t="str">
        <f t="shared" si="124"/>
        <v/>
      </c>
      <c r="DM32" s="37" t="str">
        <f t="shared" si="125"/>
        <v/>
      </c>
      <c r="DN32" s="37" t="str">
        <f t="shared" si="126"/>
        <v/>
      </c>
      <c r="DO32" s="37" t="str">
        <f t="shared" si="127"/>
        <v/>
      </c>
      <c r="DP32" s="37" t="str">
        <f t="shared" si="128"/>
        <v/>
      </c>
      <c r="DQ32" s="37" t="str">
        <f t="shared" si="129"/>
        <v/>
      </c>
      <c r="DR32" s="37" t="str">
        <f t="shared" si="130"/>
        <v/>
      </c>
      <c r="DS32" s="37" t="str">
        <f t="shared" si="131"/>
        <v/>
      </c>
      <c r="DT32" s="37" t="str">
        <f t="shared" si="132"/>
        <v/>
      </c>
      <c r="DU32" s="37" t="str">
        <f t="shared" si="133"/>
        <v/>
      </c>
      <c r="DV32" s="37" t="str">
        <f t="shared" si="134"/>
        <v/>
      </c>
      <c r="DW32" s="37" t="str">
        <f t="shared" si="135"/>
        <v/>
      </c>
      <c r="DX32" s="37" t="str">
        <f t="shared" si="136"/>
        <v/>
      </c>
      <c r="DY32" s="37" t="str">
        <f t="shared" si="137"/>
        <v/>
      </c>
      <c r="DZ32" s="37" t="str">
        <f t="shared" si="138"/>
        <v/>
      </c>
      <c r="EA32" s="37" t="str">
        <f t="shared" si="139"/>
        <v/>
      </c>
      <c r="EB32" s="37" t="str">
        <f t="shared" si="140"/>
        <v/>
      </c>
      <c r="EC32" s="37" t="str">
        <f t="shared" si="141"/>
        <v/>
      </c>
      <c r="ED32" s="37" t="str">
        <f t="shared" si="142"/>
        <v/>
      </c>
      <c r="EE32" s="37" t="str">
        <f t="shared" si="143"/>
        <v/>
      </c>
      <c r="EF32" s="37" t="str">
        <f t="shared" si="144"/>
        <v/>
      </c>
      <c r="EG32" s="37" t="str">
        <f t="shared" si="145"/>
        <v/>
      </c>
      <c r="EH32" s="37" t="str">
        <f t="shared" si="146"/>
        <v/>
      </c>
      <c r="EI32" s="37" t="str">
        <f t="shared" si="147"/>
        <v/>
      </c>
      <c r="EJ32" s="37" t="str">
        <f t="shared" si="148"/>
        <v/>
      </c>
      <c r="EK32" s="37" t="str">
        <f t="shared" si="149"/>
        <v/>
      </c>
      <c r="EL32" s="37" t="str">
        <f t="shared" si="150"/>
        <v/>
      </c>
      <c r="EM32" s="37" t="str">
        <f t="shared" si="151"/>
        <v/>
      </c>
      <c r="EN32" s="37" t="str">
        <f t="shared" si="152"/>
        <v/>
      </c>
      <c r="EO32" s="37" t="str">
        <f t="shared" si="153"/>
        <v/>
      </c>
      <c r="EP32" s="37" t="str">
        <f t="shared" si="154"/>
        <v/>
      </c>
      <c r="EQ32" s="239" t="str">
        <f t="shared" ca="1" si="155"/>
        <v/>
      </c>
      <c r="ER32" s="239" t="str">
        <f t="shared" ca="1" si="156"/>
        <v/>
      </c>
      <c r="ES32" s="37" t="str">
        <f t="shared" ca="1" si="157"/>
        <v/>
      </c>
      <c r="ET32" s="37" t="str">
        <f t="shared" ca="1" si="158"/>
        <v/>
      </c>
      <c r="EU32" s="37" t="str">
        <f t="shared" ca="1" si="159"/>
        <v/>
      </c>
      <c r="EV32" s="37" t="str">
        <f t="shared" ca="1" si="160"/>
        <v/>
      </c>
      <c r="EW32" s="37" t="str">
        <f t="shared" ca="1" si="161"/>
        <v/>
      </c>
      <c r="EX32" s="37" t="str">
        <f t="shared" ca="1" si="162"/>
        <v/>
      </c>
      <c r="EY32" s="37" t="str">
        <f t="shared" ca="1" si="163"/>
        <v/>
      </c>
      <c r="EZ32" s="37" t="str">
        <f t="shared" ca="1" si="164"/>
        <v/>
      </c>
      <c r="FA32" s="37" t="str">
        <f t="shared" ca="1" si="165"/>
        <v/>
      </c>
      <c r="FB32" s="37" t="str">
        <f t="shared" ca="1" si="166"/>
        <v/>
      </c>
      <c r="FC32" s="37" t="str">
        <f t="shared" ca="1" si="167"/>
        <v/>
      </c>
      <c r="FD32" s="239">
        <f t="shared" si="168"/>
        <v>1</v>
      </c>
      <c r="FE32" s="37" t="str">
        <f t="shared" si="169"/>
        <v/>
      </c>
      <c r="FF32" s="37" t="str">
        <f t="shared" si="170"/>
        <v/>
      </c>
      <c r="FG32" s="37" t="str">
        <f t="shared" si="171"/>
        <v/>
      </c>
      <c r="FH32" s="37" t="str">
        <f t="shared" si="172"/>
        <v/>
      </c>
      <c r="FI32" s="239" t="str">
        <f>IF(B32=0,"",COUNTIF(FD$6:FD32,FD32))</f>
        <v/>
      </c>
      <c r="FJ32" s="37" t="str">
        <f t="shared" si="173"/>
        <v/>
      </c>
      <c r="FK32" s="240" t="str">
        <f t="shared" si="174"/>
        <v/>
      </c>
      <c r="FL32" s="37" t="str">
        <f t="shared" si="175"/>
        <v/>
      </c>
      <c r="FM32" s="37" t="str">
        <f t="shared" si="176"/>
        <v/>
      </c>
      <c r="FN32" s="37" t="str">
        <f t="shared" si="177"/>
        <v/>
      </c>
      <c r="FO32" s="37" t="str">
        <f t="shared" si="178"/>
        <v/>
      </c>
    </row>
    <row r="33" spans="1:171" ht="19.2">
      <c r="A33" s="233">
        <v>28</v>
      </c>
      <c r="B33" s="233">
        <f>COUNTIF('中間シート (2)'!M:M,行政集計シート※記入不要です!A33)</f>
        <v>0</v>
      </c>
      <c r="C33" s="241" t="str">
        <f t="shared" si="179"/>
        <v/>
      </c>
      <c r="D33" s="241" t="str">
        <f t="shared" si="180"/>
        <v/>
      </c>
      <c r="E33" s="241" t="str">
        <f t="shared" si="181"/>
        <v/>
      </c>
      <c r="F33" s="242"/>
      <c r="G33" s="235" t="str">
        <f>IFERROR(VLOOKUP($A33,'中間シート (2)'!$M$6:$AR$65,G$1,FALSE),"")</f>
        <v/>
      </c>
      <c r="H33" s="235" t="str">
        <f>IFERROR(VLOOKUP($A33,'中間シート (2)'!$M$6:$AR$65,H$1,FALSE),"")</f>
        <v/>
      </c>
      <c r="I33" s="235" t="str">
        <f>IFERROR(VLOOKUP($A33,'中間シート (2)'!$M$6:$AR$65,I$1,FALSE),"")</f>
        <v/>
      </c>
      <c r="J33" s="235" t="str">
        <f>IFERROR(VLOOKUP($A33,'中間シート (2)'!$M$6:$AR$65,J$1,FALSE),"")</f>
        <v/>
      </c>
      <c r="K33" s="235" t="str">
        <f>IFERROR(VLOOKUP($A33,'中間シート (2)'!$M$6:$AR$65,K$1,FALSE),"")</f>
        <v/>
      </c>
      <c r="L33" s="235" t="str">
        <f>IFERROR(VLOOKUP($A33,'中間シート (2)'!$M$6:$AR$65,L$1,FALSE),"")</f>
        <v/>
      </c>
      <c r="M33" s="235" t="str">
        <f>IFERROR(VLOOKUP($A33,'中間シート (2)'!$M$6:$AR$65,M$1,FALSE),"")</f>
        <v/>
      </c>
      <c r="N33" s="235" t="str">
        <f>IFERROR(VLOOKUP($A33,'中間シート (2)'!$M$6:$AR$65,N$1,FALSE),"")</f>
        <v/>
      </c>
      <c r="O33" s="235" t="str">
        <f>IFERROR(VLOOKUP($A33,'中間シート (2)'!$M$6:$AR$65,O$1,FALSE),"")</f>
        <v/>
      </c>
      <c r="P33" s="235" t="str">
        <f>IFERROR(VLOOKUP($A33,'中間シート (2)'!$M$6:$AR$65,P$1,FALSE),"")</f>
        <v/>
      </c>
      <c r="Q33" s="235" t="str">
        <f>IFERROR(VLOOKUP($A33,'中間シート (2)'!$M$6:$AR$65,Q$1,FALSE),"")</f>
        <v/>
      </c>
      <c r="R33" s="235" t="str">
        <f>IFERROR(VLOOKUP($A33,'中間シート (2)'!$M$6:$AR$65,R$1,FALSE),"")</f>
        <v/>
      </c>
      <c r="S33" s="235" t="str">
        <f>IFERROR(VLOOKUP($A33,'中間シート (2)'!$M$6:$AR$65,S$1,FALSE),"")</f>
        <v/>
      </c>
      <c r="T33" s="235" t="str">
        <f>IFERROR(VLOOKUP($A33,'中間シート (2)'!$M$6:$AR$65,T$1,FALSE),"")</f>
        <v/>
      </c>
      <c r="U33" s="235" t="str">
        <f>IFERROR(VLOOKUP($A33,'中間シート (2)'!$M$6:$AR$65,U$1,FALSE),"")</f>
        <v/>
      </c>
      <c r="V33" s="235"/>
      <c r="W33" s="235" t="str">
        <f>IFERROR(VLOOKUP($A33,'中間シート (2)'!$M$6:$AR$65,W$1,FALSE),"")</f>
        <v/>
      </c>
      <c r="X33" s="235" t="str">
        <f>IFERROR(VLOOKUP($A33,'中間シート (2)'!$M$6:$AR$65,X$1,FALSE),"")</f>
        <v/>
      </c>
      <c r="Y33" s="235" t="str">
        <f>IFERROR(VLOOKUP($A33,'中間シート (2)'!$M$6:$AR$65,Y$1,FALSE),"")</f>
        <v/>
      </c>
      <c r="Z33" s="235" t="str">
        <f>IFERROR(VLOOKUP($A33,'中間シート (2)'!$M$6:$AR$65,Z$1,FALSE),"")</f>
        <v/>
      </c>
      <c r="AA33" s="235" t="str">
        <f>IFERROR(VLOOKUP($A33,'中間シート (2)'!$M$6:$AR$65,AA$1,FALSE),"")</f>
        <v/>
      </c>
      <c r="AB33" s="235" t="str">
        <f>IFERROR(VLOOKUP($A33,'中間シート (2)'!$M$6:$AR$65,AB$1,FALSE),"")</f>
        <v/>
      </c>
      <c r="AC33" s="235" t="str">
        <f>IFERROR(VLOOKUP($A33,'中間シート (2)'!$M$6:$AR$65,AC$1,FALSE),"")</f>
        <v/>
      </c>
      <c r="AD33" s="235" t="str">
        <f>IFERROR(VLOOKUP($A33,'中間シート (2)'!$M$6:$AR$65,AD$1,FALSE),"")</f>
        <v/>
      </c>
      <c r="AE33" s="235"/>
      <c r="AF33" s="235"/>
      <c r="AG33" s="235"/>
      <c r="AH33" s="250" t="str">
        <f>IFERROR(VLOOKUP($A33,'中間シート (2)'!$M$6:$BC$67,AH$1,FALSE),"")</f>
        <v/>
      </c>
      <c r="AI33" s="250" t="str">
        <f>IFERROR(VLOOKUP($A33,'中間シート (2)'!$M$6:$BC$67,AI$1,FALSE),"")</f>
        <v/>
      </c>
      <c r="AJ33" s="250" t="str">
        <f>IFERROR(VLOOKUP($A33,'中間シート (2)'!$M$6:$BC$67,AJ$1,FALSE),"")</f>
        <v/>
      </c>
      <c r="AK33" s="250" t="str">
        <f>IFERROR(VLOOKUP($A33,'中間シート (2)'!$M$6:$BC$67,AK$1,FALSE),"")</f>
        <v/>
      </c>
      <c r="AL33" s="250" t="str">
        <f>IFERROR(VLOOKUP($A33,'中間シート (2)'!$M$6:$BC$67,AL$1,FALSE),"")</f>
        <v/>
      </c>
      <c r="AM33" s="250" t="str">
        <f>IFERROR(VLOOKUP($A33,'中間シート (2)'!$M$6:$BC$67,AM$1,FALSE),"")</f>
        <v/>
      </c>
      <c r="AN33" s="250" t="str">
        <f>IFERROR(VLOOKUP($A33,'中間シート (2)'!$M$6:$BC$67,AN$1,FALSE),"")</f>
        <v/>
      </c>
      <c r="AO33" s="250" t="str">
        <f>IFERROR(VLOOKUP($A33,'中間シート (2)'!$M$6:$BC$67,AO$1,FALSE),"")</f>
        <v/>
      </c>
      <c r="AR33" s="236"/>
      <c r="AS33" s="236"/>
      <c r="AT33" s="236"/>
      <c r="AU33" s="37">
        <f t="shared" si="5"/>
        <v>41</v>
      </c>
      <c r="AV33" s="37">
        <f t="shared" si="6"/>
        <v>41</v>
      </c>
      <c r="AW33" s="37" t="str">
        <f t="shared" si="58"/>
        <v/>
      </c>
      <c r="AX33" s="37" t="str">
        <f t="shared" si="59"/>
        <v/>
      </c>
      <c r="AY33" s="37" t="str">
        <f t="shared" si="60"/>
        <v/>
      </c>
      <c r="AZ33" s="37" t="str">
        <f t="shared" si="61"/>
        <v/>
      </c>
      <c r="BA33" s="37" t="str">
        <f t="shared" si="62"/>
        <v/>
      </c>
      <c r="BB33" s="37" t="str">
        <f ca="1">IF(AB33="","",IF(COUNTIF(エラー23シート!$G$5:$G$79, OFFSET(I33,IF(H33="",0,-H33+1),0)*100+OFFSET(X33,IF(H33="",0,-H33+1),0)*10+AB33)&gt;0,23,""))</f>
        <v/>
      </c>
      <c r="BC33" s="37" t="str">
        <f t="shared" si="63"/>
        <v/>
      </c>
      <c r="BD33" s="37" t="str">
        <f t="shared" si="64"/>
        <v/>
      </c>
      <c r="BE33" s="37" t="str">
        <f t="shared" si="65"/>
        <v/>
      </c>
      <c r="BF33" s="37" t="str">
        <f t="shared" si="66"/>
        <v/>
      </c>
      <c r="BG33" s="37" t="str">
        <f t="shared" si="67"/>
        <v/>
      </c>
      <c r="BH33" s="37" t="str">
        <f t="shared" si="68"/>
        <v/>
      </c>
      <c r="BI33" s="37" t="str">
        <f t="shared" si="69"/>
        <v/>
      </c>
      <c r="BJ33" s="37" t="str">
        <f t="shared" si="70"/>
        <v/>
      </c>
      <c r="BK33" s="37" t="str">
        <f t="shared" si="71"/>
        <v/>
      </c>
      <c r="BL33" s="37" t="str">
        <f t="shared" si="72"/>
        <v/>
      </c>
      <c r="BM33" s="37" t="str">
        <f t="shared" si="73"/>
        <v/>
      </c>
      <c r="BN33" s="37" t="str">
        <f t="shared" si="74"/>
        <v/>
      </c>
      <c r="BO33" s="37" t="str">
        <f t="shared" si="75"/>
        <v/>
      </c>
      <c r="BP33" s="37" t="str">
        <f t="shared" si="76"/>
        <v/>
      </c>
      <c r="BQ33" s="37" t="str">
        <f t="shared" si="77"/>
        <v/>
      </c>
      <c r="BR33" s="37" t="str">
        <f t="shared" si="78"/>
        <v/>
      </c>
      <c r="BS33" s="237" t="str">
        <f t="shared" si="79"/>
        <v/>
      </c>
      <c r="BT33" s="37" t="str">
        <f t="shared" si="80"/>
        <v/>
      </c>
      <c r="BU33" s="37" t="str">
        <f t="shared" si="81"/>
        <v/>
      </c>
      <c r="BV33" s="37" t="str">
        <f t="shared" si="82"/>
        <v/>
      </c>
      <c r="BW33" s="37" t="str">
        <f t="shared" si="83"/>
        <v/>
      </c>
      <c r="BX33" s="37" t="str">
        <f t="shared" si="84"/>
        <v/>
      </c>
      <c r="BY33" s="37" t="str">
        <f t="shared" si="85"/>
        <v/>
      </c>
      <c r="BZ33" s="37" t="str">
        <f t="shared" si="86"/>
        <v/>
      </c>
      <c r="CA33" s="37" t="str">
        <f t="shared" si="87"/>
        <v/>
      </c>
      <c r="CB33" s="37" t="str">
        <f t="shared" si="88"/>
        <v/>
      </c>
      <c r="CC33" s="37" t="str">
        <f t="shared" si="89"/>
        <v/>
      </c>
      <c r="CD33" s="37" t="str">
        <f t="shared" si="90"/>
        <v/>
      </c>
      <c r="CE33" s="37" t="str">
        <f t="shared" si="91"/>
        <v/>
      </c>
      <c r="CF33" s="37" t="str">
        <f t="shared" si="92"/>
        <v/>
      </c>
      <c r="CG33" s="37" t="str">
        <f t="shared" si="93"/>
        <v/>
      </c>
      <c r="CH33" s="37" t="str">
        <f t="shared" si="94"/>
        <v/>
      </c>
      <c r="CI33" s="37" t="str">
        <f t="shared" si="95"/>
        <v/>
      </c>
      <c r="CJ33" s="37" t="str">
        <f t="shared" si="96"/>
        <v/>
      </c>
      <c r="CK33" s="37" t="str">
        <f t="shared" si="97"/>
        <v/>
      </c>
      <c r="CL33" s="238" t="str">
        <f t="shared" si="98"/>
        <v/>
      </c>
      <c r="CM33" s="37" t="str">
        <f t="shared" si="99"/>
        <v/>
      </c>
      <c r="CN33" s="37" t="str">
        <f t="shared" si="100"/>
        <v/>
      </c>
      <c r="CO33" s="37" t="str">
        <f t="shared" si="101"/>
        <v/>
      </c>
      <c r="CP33" s="37" t="str">
        <f t="shared" si="102"/>
        <v/>
      </c>
      <c r="CQ33" s="37" t="str">
        <f t="shared" si="103"/>
        <v/>
      </c>
      <c r="CR33" s="37" t="str">
        <f t="shared" si="104"/>
        <v/>
      </c>
      <c r="CS33" s="37" t="str">
        <f t="shared" si="105"/>
        <v/>
      </c>
      <c r="CT33" s="37" t="str">
        <f t="shared" si="106"/>
        <v/>
      </c>
      <c r="CU33" s="37" t="str">
        <f t="shared" si="107"/>
        <v/>
      </c>
      <c r="CV33" s="239">
        <f t="shared" si="108"/>
        <v>0</v>
      </c>
      <c r="CW33" s="37" t="str">
        <f t="shared" si="109"/>
        <v/>
      </c>
      <c r="CX33" s="37" t="str">
        <f t="shared" si="110"/>
        <v/>
      </c>
      <c r="CY33" s="37" t="str">
        <f t="shared" si="111"/>
        <v/>
      </c>
      <c r="CZ33" s="37" t="str">
        <f t="shared" si="112"/>
        <v/>
      </c>
      <c r="DA33" s="37" t="str">
        <f t="shared" si="113"/>
        <v/>
      </c>
      <c r="DB33" s="37" t="str">
        <f t="shared" si="114"/>
        <v/>
      </c>
      <c r="DC33" s="37" t="str">
        <f t="shared" si="115"/>
        <v/>
      </c>
      <c r="DD33" s="37" t="str">
        <f t="shared" si="116"/>
        <v/>
      </c>
      <c r="DE33" s="37" t="str">
        <f t="shared" si="117"/>
        <v/>
      </c>
      <c r="DF33" s="37" t="str">
        <f t="shared" si="118"/>
        <v/>
      </c>
      <c r="DG33" s="37" t="str">
        <f t="shared" si="119"/>
        <v/>
      </c>
      <c r="DH33" s="37" t="str">
        <f t="shared" si="120"/>
        <v/>
      </c>
      <c r="DI33" s="37" t="str">
        <f t="shared" si="121"/>
        <v/>
      </c>
      <c r="DJ33" s="37" t="str">
        <f t="shared" si="122"/>
        <v/>
      </c>
      <c r="DK33" s="37" t="str">
        <f t="shared" si="123"/>
        <v/>
      </c>
      <c r="DL33" s="37" t="str">
        <f t="shared" si="124"/>
        <v/>
      </c>
      <c r="DM33" s="37" t="str">
        <f t="shared" si="125"/>
        <v/>
      </c>
      <c r="DN33" s="37" t="str">
        <f t="shared" si="126"/>
        <v/>
      </c>
      <c r="DO33" s="37" t="str">
        <f t="shared" si="127"/>
        <v/>
      </c>
      <c r="DP33" s="37" t="str">
        <f t="shared" si="128"/>
        <v/>
      </c>
      <c r="DQ33" s="37" t="str">
        <f t="shared" si="129"/>
        <v/>
      </c>
      <c r="DR33" s="37" t="str">
        <f t="shared" si="130"/>
        <v/>
      </c>
      <c r="DS33" s="37" t="str">
        <f t="shared" si="131"/>
        <v/>
      </c>
      <c r="DT33" s="37" t="str">
        <f t="shared" si="132"/>
        <v/>
      </c>
      <c r="DU33" s="37" t="str">
        <f t="shared" si="133"/>
        <v/>
      </c>
      <c r="DV33" s="37" t="str">
        <f t="shared" si="134"/>
        <v/>
      </c>
      <c r="DW33" s="37" t="str">
        <f t="shared" si="135"/>
        <v/>
      </c>
      <c r="DX33" s="37" t="str">
        <f t="shared" si="136"/>
        <v/>
      </c>
      <c r="DY33" s="37" t="str">
        <f t="shared" si="137"/>
        <v/>
      </c>
      <c r="DZ33" s="37" t="str">
        <f t="shared" si="138"/>
        <v/>
      </c>
      <c r="EA33" s="37" t="str">
        <f t="shared" si="139"/>
        <v/>
      </c>
      <c r="EB33" s="37" t="str">
        <f t="shared" si="140"/>
        <v/>
      </c>
      <c r="EC33" s="37" t="str">
        <f t="shared" si="141"/>
        <v/>
      </c>
      <c r="ED33" s="37" t="str">
        <f t="shared" si="142"/>
        <v/>
      </c>
      <c r="EE33" s="37" t="str">
        <f t="shared" si="143"/>
        <v/>
      </c>
      <c r="EF33" s="37" t="str">
        <f t="shared" si="144"/>
        <v/>
      </c>
      <c r="EG33" s="37" t="str">
        <f t="shared" si="145"/>
        <v/>
      </c>
      <c r="EH33" s="37" t="str">
        <f t="shared" si="146"/>
        <v/>
      </c>
      <c r="EI33" s="37" t="str">
        <f t="shared" si="147"/>
        <v/>
      </c>
      <c r="EJ33" s="37" t="str">
        <f t="shared" si="148"/>
        <v/>
      </c>
      <c r="EK33" s="37" t="str">
        <f t="shared" si="149"/>
        <v/>
      </c>
      <c r="EL33" s="37" t="str">
        <f t="shared" si="150"/>
        <v/>
      </c>
      <c r="EM33" s="37" t="str">
        <f t="shared" si="151"/>
        <v/>
      </c>
      <c r="EN33" s="37" t="str">
        <f t="shared" si="152"/>
        <v/>
      </c>
      <c r="EO33" s="37" t="str">
        <f t="shared" si="153"/>
        <v/>
      </c>
      <c r="EP33" s="37" t="str">
        <f t="shared" si="154"/>
        <v/>
      </c>
      <c r="EQ33" s="239" t="str">
        <f t="shared" ca="1" si="155"/>
        <v/>
      </c>
      <c r="ER33" s="239" t="str">
        <f t="shared" ca="1" si="156"/>
        <v/>
      </c>
      <c r="ES33" s="37" t="str">
        <f t="shared" ca="1" si="157"/>
        <v/>
      </c>
      <c r="ET33" s="37" t="str">
        <f t="shared" ca="1" si="158"/>
        <v/>
      </c>
      <c r="EU33" s="37" t="str">
        <f t="shared" ca="1" si="159"/>
        <v/>
      </c>
      <c r="EV33" s="37" t="str">
        <f t="shared" ca="1" si="160"/>
        <v/>
      </c>
      <c r="EW33" s="37" t="str">
        <f t="shared" ca="1" si="161"/>
        <v/>
      </c>
      <c r="EX33" s="37" t="str">
        <f t="shared" ca="1" si="162"/>
        <v/>
      </c>
      <c r="EY33" s="37" t="str">
        <f t="shared" ca="1" si="163"/>
        <v/>
      </c>
      <c r="EZ33" s="37" t="str">
        <f t="shared" ca="1" si="164"/>
        <v/>
      </c>
      <c r="FA33" s="37" t="str">
        <f t="shared" ca="1" si="165"/>
        <v/>
      </c>
      <c r="FB33" s="37" t="str">
        <f t="shared" ca="1" si="166"/>
        <v/>
      </c>
      <c r="FC33" s="37" t="str">
        <f t="shared" ca="1" si="167"/>
        <v/>
      </c>
      <c r="FD33" s="239">
        <f t="shared" si="168"/>
        <v>1</v>
      </c>
      <c r="FE33" s="37" t="str">
        <f t="shared" si="169"/>
        <v/>
      </c>
      <c r="FF33" s="37" t="str">
        <f t="shared" si="170"/>
        <v/>
      </c>
      <c r="FG33" s="37" t="str">
        <f t="shared" si="171"/>
        <v/>
      </c>
      <c r="FH33" s="37" t="str">
        <f t="shared" si="172"/>
        <v/>
      </c>
      <c r="FI33" s="239" t="str">
        <f>IF(B33=0,"",COUNTIF(FD$6:FD33,FD33))</f>
        <v/>
      </c>
      <c r="FJ33" s="37" t="str">
        <f t="shared" si="173"/>
        <v/>
      </c>
      <c r="FK33" s="240" t="str">
        <f t="shared" si="174"/>
        <v/>
      </c>
      <c r="FL33" s="37" t="str">
        <f t="shared" si="175"/>
        <v/>
      </c>
      <c r="FM33" s="37" t="str">
        <f t="shared" si="176"/>
        <v/>
      </c>
      <c r="FN33" s="37" t="str">
        <f t="shared" si="177"/>
        <v/>
      </c>
      <c r="FO33" s="37" t="str">
        <f t="shared" si="178"/>
        <v/>
      </c>
    </row>
    <row r="34" spans="1:171" ht="19.2">
      <c r="A34" s="233">
        <v>29</v>
      </c>
      <c r="B34" s="233">
        <f>COUNTIF('中間シート (2)'!M:M,行政集計シート※記入不要です!A34)</f>
        <v>0</v>
      </c>
      <c r="C34" s="241" t="str">
        <f t="shared" si="179"/>
        <v/>
      </c>
      <c r="D34" s="241" t="str">
        <f t="shared" si="180"/>
        <v/>
      </c>
      <c r="E34" s="241" t="str">
        <f t="shared" si="181"/>
        <v/>
      </c>
      <c r="F34" s="242"/>
      <c r="G34" s="235" t="str">
        <f>IFERROR(VLOOKUP($A34,'中間シート (2)'!$M$6:$AR$65,G$1,FALSE),"")</f>
        <v/>
      </c>
      <c r="H34" s="235" t="str">
        <f>IFERROR(VLOOKUP($A34,'中間シート (2)'!$M$6:$AR$65,H$1,FALSE),"")</f>
        <v/>
      </c>
      <c r="I34" s="235" t="str">
        <f>IFERROR(VLOOKUP($A34,'中間シート (2)'!$M$6:$AR$65,I$1,FALSE),"")</f>
        <v/>
      </c>
      <c r="J34" s="235" t="str">
        <f>IFERROR(VLOOKUP($A34,'中間シート (2)'!$M$6:$AR$65,J$1,FALSE),"")</f>
        <v/>
      </c>
      <c r="K34" s="235" t="str">
        <f>IFERROR(VLOOKUP($A34,'中間シート (2)'!$M$6:$AR$65,K$1,FALSE),"")</f>
        <v/>
      </c>
      <c r="L34" s="235" t="str">
        <f>IFERROR(VLOOKUP($A34,'中間シート (2)'!$M$6:$AR$65,L$1,FALSE),"")</f>
        <v/>
      </c>
      <c r="M34" s="235" t="str">
        <f>IFERROR(VLOOKUP($A34,'中間シート (2)'!$M$6:$AR$65,M$1,FALSE),"")</f>
        <v/>
      </c>
      <c r="N34" s="235" t="str">
        <f>IFERROR(VLOOKUP($A34,'中間シート (2)'!$M$6:$AR$65,N$1,FALSE),"")</f>
        <v/>
      </c>
      <c r="O34" s="235" t="str">
        <f>IFERROR(VLOOKUP($A34,'中間シート (2)'!$M$6:$AR$65,O$1,FALSE),"")</f>
        <v/>
      </c>
      <c r="P34" s="235" t="str">
        <f>IFERROR(VLOOKUP($A34,'中間シート (2)'!$M$6:$AR$65,P$1,FALSE),"")</f>
        <v/>
      </c>
      <c r="Q34" s="235" t="str">
        <f>IFERROR(VLOOKUP($A34,'中間シート (2)'!$M$6:$AR$65,Q$1,FALSE),"")</f>
        <v/>
      </c>
      <c r="R34" s="235" t="str">
        <f>IFERROR(VLOOKUP($A34,'中間シート (2)'!$M$6:$AR$65,R$1,FALSE),"")</f>
        <v/>
      </c>
      <c r="S34" s="235" t="str">
        <f>IFERROR(VLOOKUP($A34,'中間シート (2)'!$M$6:$AR$65,S$1,FALSE),"")</f>
        <v/>
      </c>
      <c r="T34" s="235" t="str">
        <f>IFERROR(VLOOKUP($A34,'中間シート (2)'!$M$6:$AR$65,T$1,FALSE),"")</f>
        <v/>
      </c>
      <c r="U34" s="235" t="str">
        <f>IFERROR(VLOOKUP($A34,'中間シート (2)'!$M$6:$AR$65,U$1,FALSE),"")</f>
        <v/>
      </c>
      <c r="V34" s="235"/>
      <c r="W34" s="235" t="str">
        <f>IFERROR(VLOOKUP($A34,'中間シート (2)'!$M$6:$AR$65,W$1,FALSE),"")</f>
        <v/>
      </c>
      <c r="X34" s="235" t="str">
        <f>IFERROR(VLOOKUP($A34,'中間シート (2)'!$M$6:$AR$65,X$1,FALSE),"")</f>
        <v/>
      </c>
      <c r="Y34" s="235" t="str">
        <f>IFERROR(VLOOKUP($A34,'中間シート (2)'!$M$6:$AR$65,Y$1,FALSE),"")</f>
        <v/>
      </c>
      <c r="Z34" s="235" t="str">
        <f>IFERROR(VLOOKUP($A34,'中間シート (2)'!$M$6:$AR$65,Z$1,FALSE),"")</f>
        <v/>
      </c>
      <c r="AA34" s="235" t="str">
        <f>IFERROR(VLOOKUP($A34,'中間シート (2)'!$M$6:$AR$65,AA$1,FALSE),"")</f>
        <v/>
      </c>
      <c r="AB34" s="235" t="str">
        <f>IFERROR(VLOOKUP($A34,'中間シート (2)'!$M$6:$AR$65,AB$1,FALSE),"")</f>
        <v/>
      </c>
      <c r="AC34" s="235" t="str">
        <f>IFERROR(VLOOKUP($A34,'中間シート (2)'!$M$6:$AR$65,AC$1,FALSE),"")</f>
        <v/>
      </c>
      <c r="AD34" s="235" t="str">
        <f>IFERROR(VLOOKUP($A34,'中間シート (2)'!$M$6:$AR$65,AD$1,FALSE),"")</f>
        <v/>
      </c>
      <c r="AE34" s="235"/>
      <c r="AF34" s="235"/>
      <c r="AG34" s="235"/>
      <c r="AH34" s="250" t="str">
        <f>IFERROR(VLOOKUP($A34,'中間シート (2)'!$M$6:$BC$67,AH$1,FALSE),"")</f>
        <v/>
      </c>
      <c r="AI34" s="250" t="str">
        <f>IFERROR(VLOOKUP($A34,'中間シート (2)'!$M$6:$BC$67,AI$1,FALSE),"")</f>
        <v/>
      </c>
      <c r="AJ34" s="250" t="str">
        <f>IFERROR(VLOOKUP($A34,'中間シート (2)'!$M$6:$BC$67,AJ$1,FALSE),"")</f>
        <v/>
      </c>
      <c r="AK34" s="250" t="str">
        <f>IFERROR(VLOOKUP($A34,'中間シート (2)'!$M$6:$BC$67,AK$1,FALSE),"")</f>
        <v/>
      </c>
      <c r="AL34" s="250" t="str">
        <f>IFERROR(VLOOKUP($A34,'中間シート (2)'!$M$6:$BC$67,AL$1,FALSE),"")</f>
        <v/>
      </c>
      <c r="AM34" s="250" t="str">
        <f>IFERROR(VLOOKUP($A34,'中間シート (2)'!$M$6:$BC$67,AM$1,FALSE),"")</f>
        <v/>
      </c>
      <c r="AN34" s="250" t="str">
        <f>IFERROR(VLOOKUP($A34,'中間シート (2)'!$M$6:$BC$67,AN$1,FALSE),"")</f>
        <v/>
      </c>
      <c r="AO34" s="250" t="str">
        <f>IFERROR(VLOOKUP($A34,'中間シート (2)'!$M$6:$BC$67,AO$1,FALSE),"")</f>
        <v/>
      </c>
      <c r="AR34" s="236"/>
      <c r="AS34" s="236"/>
      <c r="AT34" s="236"/>
      <c r="AU34" s="37">
        <f t="shared" si="5"/>
        <v>41</v>
      </c>
      <c r="AV34" s="37">
        <f t="shared" si="6"/>
        <v>41</v>
      </c>
      <c r="AW34" s="37" t="str">
        <f t="shared" si="58"/>
        <v/>
      </c>
      <c r="AX34" s="37" t="str">
        <f t="shared" si="59"/>
        <v/>
      </c>
      <c r="AY34" s="37" t="str">
        <f t="shared" si="60"/>
        <v/>
      </c>
      <c r="AZ34" s="37" t="str">
        <f t="shared" si="61"/>
        <v/>
      </c>
      <c r="BA34" s="37" t="str">
        <f t="shared" si="62"/>
        <v/>
      </c>
      <c r="BB34" s="37" t="str">
        <f ca="1">IF(AB34="","",IF(COUNTIF(エラー23シート!$G$5:$G$79, OFFSET(I34,IF(H34="",0,-H34+1),0)*100+OFFSET(X34,IF(H34="",0,-H34+1),0)*10+AB34)&gt;0,23,""))</f>
        <v/>
      </c>
      <c r="BC34" s="37" t="str">
        <f t="shared" si="63"/>
        <v/>
      </c>
      <c r="BD34" s="37" t="str">
        <f t="shared" si="64"/>
        <v/>
      </c>
      <c r="BE34" s="37" t="str">
        <f t="shared" si="65"/>
        <v/>
      </c>
      <c r="BF34" s="37" t="str">
        <f t="shared" si="66"/>
        <v/>
      </c>
      <c r="BG34" s="37" t="str">
        <f t="shared" si="67"/>
        <v/>
      </c>
      <c r="BH34" s="37" t="str">
        <f t="shared" si="68"/>
        <v/>
      </c>
      <c r="BI34" s="37" t="str">
        <f t="shared" si="69"/>
        <v/>
      </c>
      <c r="BJ34" s="37" t="str">
        <f t="shared" si="70"/>
        <v/>
      </c>
      <c r="BK34" s="37" t="str">
        <f t="shared" si="71"/>
        <v/>
      </c>
      <c r="BL34" s="37" t="str">
        <f t="shared" si="72"/>
        <v/>
      </c>
      <c r="BM34" s="37" t="str">
        <f t="shared" si="73"/>
        <v/>
      </c>
      <c r="BN34" s="37" t="str">
        <f t="shared" si="74"/>
        <v/>
      </c>
      <c r="BO34" s="37" t="str">
        <f t="shared" si="75"/>
        <v/>
      </c>
      <c r="BP34" s="37" t="str">
        <f t="shared" si="76"/>
        <v/>
      </c>
      <c r="BQ34" s="37" t="str">
        <f t="shared" si="77"/>
        <v/>
      </c>
      <c r="BR34" s="37" t="str">
        <f t="shared" si="78"/>
        <v/>
      </c>
      <c r="BS34" s="237" t="str">
        <f t="shared" si="79"/>
        <v/>
      </c>
      <c r="BT34" s="37" t="str">
        <f t="shared" si="80"/>
        <v/>
      </c>
      <c r="BU34" s="37" t="str">
        <f t="shared" si="81"/>
        <v/>
      </c>
      <c r="BV34" s="37" t="str">
        <f t="shared" si="82"/>
        <v/>
      </c>
      <c r="BW34" s="37" t="str">
        <f t="shared" si="83"/>
        <v/>
      </c>
      <c r="BX34" s="37" t="str">
        <f t="shared" si="84"/>
        <v/>
      </c>
      <c r="BY34" s="37" t="str">
        <f t="shared" si="85"/>
        <v/>
      </c>
      <c r="BZ34" s="37" t="str">
        <f t="shared" si="86"/>
        <v/>
      </c>
      <c r="CA34" s="37" t="str">
        <f t="shared" si="87"/>
        <v/>
      </c>
      <c r="CB34" s="37" t="str">
        <f t="shared" si="88"/>
        <v/>
      </c>
      <c r="CC34" s="37" t="str">
        <f t="shared" si="89"/>
        <v/>
      </c>
      <c r="CD34" s="37" t="str">
        <f t="shared" si="90"/>
        <v/>
      </c>
      <c r="CE34" s="37" t="str">
        <f t="shared" si="91"/>
        <v/>
      </c>
      <c r="CF34" s="37" t="str">
        <f t="shared" si="92"/>
        <v/>
      </c>
      <c r="CG34" s="37" t="str">
        <f t="shared" si="93"/>
        <v/>
      </c>
      <c r="CH34" s="37" t="str">
        <f t="shared" si="94"/>
        <v/>
      </c>
      <c r="CI34" s="37" t="str">
        <f t="shared" si="95"/>
        <v/>
      </c>
      <c r="CJ34" s="37" t="str">
        <f t="shared" si="96"/>
        <v/>
      </c>
      <c r="CK34" s="37" t="str">
        <f t="shared" si="97"/>
        <v/>
      </c>
      <c r="CL34" s="238" t="str">
        <f t="shared" si="98"/>
        <v/>
      </c>
      <c r="CM34" s="37" t="str">
        <f t="shared" si="99"/>
        <v/>
      </c>
      <c r="CN34" s="37" t="str">
        <f t="shared" si="100"/>
        <v/>
      </c>
      <c r="CO34" s="37" t="str">
        <f t="shared" si="101"/>
        <v/>
      </c>
      <c r="CP34" s="37" t="str">
        <f t="shared" si="102"/>
        <v/>
      </c>
      <c r="CQ34" s="37" t="str">
        <f t="shared" si="103"/>
        <v/>
      </c>
      <c r="CR34" s="37" t="str">
        <f t="shared" si="104"/>
        <v/>
      </c>
      <c r="CS34" s="37" t="str">
        <f t="shared" si="105"/>
        <v/>
      </c>
      <c r="CT34" s="37" t="str">
        <f t="shared" si="106"/>
        <v/>
      </c>
      <c r="CU34" s="37" t="str">
        <f t="shared" si="107"/>
        <v/>
      </c>
      <c r="CV34" s="239">
        <f t="shared" si="108"/>
        <v>0</v>
      </c>
      <c r="CW34" s="37" t="str">
        <f t="shared" si="109"/>
        <v/>
      </c>
      <c r="CX34" s="37" t="str">
        <f t="shared" si="110"/>
        <v/>
      </c>
      <c r="CY34" s="37" t="str">
        <f t="shared" si="111"/>
        <v/>
      </c>
      <c r="CZ34" s="37" t="str">
        <f t="shared" si="112"/>
        <v/>
      </c>
      <c r="DA34" s="37" t="str">
        <f t="shared" si="113"/>
        <v/>
      </c>
      <c r="DB34" s="37" t="str">
        <f t="shared" si="114"/>
        <v/>
      </c>
      <c r="DC34" s="37" t="str">
        <f t="shared" si="115"/>
        <v/>
      </c>
      <c r="DD34" s="37" t="str">
        <f t="shared" si="116"/>
        <v/>
      </c>
      <c r="DE34" s="37" t="str">
        <f t="shared" si="117"/>
        <v/>
      </c>
      <c r="DF34" s="37" t="str">
        <f t="shared" si="118"/>
        <v/>
      </c>
      <c r="DG34" s="37" t="str">
        <f t="shared" si="119"/>
        <v/>
      </c>
      <c r="DH34" s="37" t="str">
        <f t="shared" si="120"/>
        <v/>
      </c>
      <c r="DI34" s="37" t="str">
        <f t="shared" si="121"/>
        <v/>
      </c>
      <c r="DJ34" s="37" t="str">
        <f t="shared" si="122"/>
        <v/>
      </c>
      <c r="DK34" s="37" t="str">
        <f t="shared" si="123"/>
        <v/>
      </c>
      <c r="DL34" s="37" t="str">
        <f t="shared" si="124"/>
        <v/>
      </c>
      <c r="DM34" s="37" t="str">
        <f t="shared" si="125"/>
        <v/>
      </c>
      <c r="DN34" s="37" t="str">
        <f t="shared" si="126"/>
        <v/>
      </c>
      <c r="DO34" s="37" t="str">
        <f t="shared" si="127"/>
        <v/>
      </c>
      <c r="DP34" s="37" t="str">
        <f t="shared" si="128"/>
        <v/>
      </c>
      <c r="DQ34" s="37" t="str">
        <f t="shared" si="129"/>
        <v/>
      </c>
      <c r="DR34" s="37" t="str">
        <f t="shared" si="130"/>
        <v/>
      </c>
      <c r="DS34" s="37" t="str">
        <f t="shared" si="131"/>
        <v/>
      </c>
      <c r="DT34" s="37" t="str">
        <f t="shared" si="132"/>
        <v/>
      </c>
      <c r="DU34" s="37" t="str">
        <f t="shared" si="133"/>
        <v/>
      </c>
      <c r="DV34" s="37" t="str">
        <f t="shared" si="134"/>
        <v/>
      </c>
      <c r="DW34" s="37" t="str">
        <f t="shared" si="135"/>
        <v/>
      </c>
      <c r="DX34" s="37" t="str">
        <f t="shared" si="136"/>
        <v/>
      </c>
      <c r="DY34" s="37" t="str">
        <f t="shared" si="137"/>
        <v/>
      </c>
      <c r="DZ34" s="37" t="str">
        <f t="shared" si="138"/>
        <v/>
      </c>
      <c r="EA34" s="37" t="str">
        <f t="shared" si="139"/>
        <v/>
      </c>
      <c r="EB34" s="37" t="str">
        <f t="shared" si="140"/>
        <v/>
      </c>
      <c r="EC34" s="37" t="str">
        <f t="shared" si="141"/>
        <v/>
      </c>
      <c r="ED34" s="37" t="str">
        <f t="shared" si="142"/>
        <v/>
      </c>
      <c r="EE34" s="37" t="str">
        <f t="shared" si="143"/>
        <v/>
      </c>
      <c r="EF34" s="37" t="str">
        <f t="shared" si="144"/>
        <v/>
      </c>
      <c r="EG34" s="37" t="str">
        <f t="shared" si="145"/>
        <v/>
      </c>
      <c r="EH34" s="37" t="str">
        <f t="shared" si="146"/>
        <v/>
      </c>
      <c r="EI34" s="37" t="str">
        <f t="shared" si="147"/>
        <v/>
      </c>
      <c r="EJ34" s="37" t="str">
        <f t="shared" si="148"/>
        <v/>
      </c>
      <c r="EK34" s="37" t="str">
        <f t="shared" si="149"/>
        <v/>
      </c>
      <c r="EL34" s="37" t="str">
        <f t="shared" si="150"/>
        <v/>
      </c>
      <c r="EM34" s="37" t="str">
        <f t="shared" si="151"/>
        <v/>
      </c>
      <c r="EN34" s="37" t="str">
        <f t="shared" si="152"/>
        <v/>
      </c>
      <c r="EO34" s="37" t="str">
        <f t="shared" si="153"/>
        <v/>
      </c>
      <c r="EP34" s="37" t="str">
        <f t="shared" si="154"/>
        <v/>
      </c>
      <c r="EQ34" s="239" t="str">
        <f t="shared" ca="1" si="155"/>
        <v/>
      </c>
      <c r="ER34" s="239" t="str">
        <f t="shared" ca="1" si="156"/>
        <v/>
      </c>
      <c r="ES34" s="37" t="str">
        <f t="shared" ca="1" si="157"/>
        <v/>
      </c>
      <c r="ET34" s="37" t="str">
        <f t="shared" ca="1" si="158"/>
        <v/>
      </c>
      <c r="EU34" s="37" t="str">
        <f t="shared" ca="1" si="159"/>
        <v/>
      </c>
      <c r="EV34" s="37" t="str">
        <f t="shared" ca="1" si="160"/>
        <v/>
      </c>
      <c r="EW34" s="37" t="str">
        <f t="shared" ca="1" si="161"/>
        <v/>
      </c>
      <c r="EX34" s="37" t="str">
        <f t="shared" ca="1" si="162"/>
        <v/>
      </c>
      <c r="EY34" s="37" t="str">
        <f t="shared" ca="1" si="163"/>
        <v/>
      </c>
      <c r="EZ34" s="37" t="str">
        <f t="shared" ca="1" si="164"/>
        <v/>
      </c>
      <c r="FA34" s="37" t="str">
        <f t="shared" ca="1" si="165"/>
        <v/>
      </c>
      <c r="FB34" s="37" t="str">
        <f t="shared" ca="1" si="166"/>
        <v/>
      </c>
      <c r="FC34" s="37" t="str">
        <f t="shared" ca="1" si="167"/>
        <v/>
      </c>
      <c r="FD34" s="239">
        <f t="shared" si="168"/>
        <v>1</v>
      </c>
      <c r="FE34" s="37" t="str">
        <f t="shared" si="169"/>
        <v/>
      </c>
      <c r="FF34" s="37" t="str">
        <f t="shared" si="170"/>
        <v/>
      </c>
      <c r="FG34" s="37" t="str">
        <f t="shared" si="171"/>
        <v/>
      </c>
      <c r="FH34" s="37" t="str">
        <f t="shared" si="172"/>
        <v/>
      </c>
      <c r="FI34" s="239" t="str">
        <f>IF(B34=0,"",COUNTIF(FD$6:FD34,FD34))</f>
        <v/>
      </c>
      <c r="FJ34" s="37" t="str">
        <f t="shared" si="173"/>
        <v/>
      </c>
      <c r="FK34" s="240" t="str">
        <f t="shared" si="174"/>
        <v/>
      </c>
      <c r="FL34" s="37" t="str">
        <f t="shared" si="175"/>
        <v/>
      </c>
      <c r="FM34" s="37" t="str">
        <f t="shared" si="176"/>
        <v/>
      </c>
      <c r="FN34" s="37" t="str">
        <f t="shared" si="177"/>
        <v/>
      </c>
      <c r="FO34" s="37" t="str">
        <f t="shared" si="178"/>
        <v/>
      </c>
    </row>
    <row r="35" spans="1:171" ht="19.2">
      <c r="A35" s="233">
        <v>30</v>
      </c>
      <c r="B35" s="233">
        <f>COUNTIF('中間シート (2)'!M:M,行政集計シート※記入不要です!A35)</f>
        <v>0</v>
      </c>
      <c r="C35" s="241" t="str">
        <f t="shared" si="179"/>
        <v/>
      </c>
      <c r="D35" s="241" t="str">
        <f t="shared" si="180"/>
        <v/>
      </c>
      <c r="E35" s="241" t="str">
        <f t="shared" si="181"/>
        <v/>
      </c>
      <c r="F35" s="242"/>
      <c r="G35" s="235" t="str">
        <f>IFERROR(VLOOKUP($A35,'中間シート (2)'!$M$6:$AR$65,G$1,FALSE),"")</f>
        <v/>
      </c>
      <c r="H35" s="235" t="str">
        <f>IFERROR(VLOOKUP($A35,'中間シート (2)'!$M$6:$AR$65,H$1,FALSE),"")</f>
        <v/>
      </c>
      <c r="I35" s="235" t="str">
        <f>IFERROR(VLOOKUP($A35,'中間シート (2)'!$M$6:$AR$65,I$1,FALSE),"")</f>
        <v/>
      </c>
      <c r="J35" s="235" t="str">
        <f>IFERROR(VLOOKUP($A35,'中間シート (2)'!$M$6:$AR$65,J$1,FALSE),"")</f>
        <v/>
      </c>
      <c r="K35" s="235" t="str">
        <f>IFERROR(VLOOKUP($A35,'中間シート (2)'!$M$6:$AR$65,K$1,FALSE),"")</f>
        <v/>
      </c>
      <c r="L35" s="235" t="str">
        <f>IFERROR(VLOOKUP($A35,'中間シート (2)'!$M$6:$AR$65,L$1,FALSE),"")</f>
        <v/>
      </c>
      <c r="M35" s="235" t="str">
        <f>IFERROR(VLOOKUP($A35,'中間シート (2)'!$M$6:$AR$65,M$1,FALSE),"")</f>
        <v/>
      </c>
      <c r="N35" s="235" t="str">
        <f>IFERROR(VLOOKUP($A35,'中間シート (2)'!$M$6:$AR$65,N$1,FALSE),"")</f>
        <v/>
      </c>
      <c r="O35" s="235" t="str">
        <f>IFERROR(VLOOKUP($A35,'中間シート (2)'!$M$6:$AR$65,O$1,FALSE),"")</f>
        <v/>
      </c>
      <c r="P35" s="235" t="str">
        <f>IFERROR(VLOOKUP($A35,'中間シート (2)'!$M$6:$AR$65,P$1,FALSE),"")</f>
        <v/>
      </c>
      <c r="Q35" s="235" t="str">
        <f>IFERROR(VLOOKUP($A35,'中間シート (2)'!$M$6:$AR$65,Q$1,FALSE),"")</f>
        <v/>
      </c>
      <c r="R35" s="235" t="str">
        <f>IFERROR(VLOOKUP($A35,'中間シート (2)'!$M$6:$AR$65,R$1,FALSE),"")</f>
        <v/>
      </c>
      <c r="S35" s="235" t="str">
        <f>IFERROR(VLOOKUP($A35,'中間シート (2)'!$M$6:$AR$65,S$1,FALSE),"")</f>
        <v/>
      </c>
      <c r="T35" s="235" t="str">
        <f>IFERROR(VLOOKUP($A35,'中間シート (2)'!$M$6:$AR$65,T$1,FALSE),"")</f>
        <v/>
      </c>
      <c r="U35" s="235" t="str">
        <f>IFERROR(VLOOKUP($A35,'中間シート (2)'!$M$6:$AR$65,U$1,FALSE),"")</f>
        <v/>
      </c>
      <c r="V35" s="235"/>
      <c r="W35" s="235" t="str">
        <f>IFERROR(VLOOKUP($A35,'中間シート (2)'!$M$6:$AR$65,W$1,FALSE),"")</f>
        <v/>
      </c>
      <c r="X35" s="235" t="str">
        <f>IFERROR(VLOOKUP($A35,'中間シート (2)'!$M$6:$AR$65,X$1,FALSE),"")</f>
        <v/>
      </c>
      <c r="Y35" s="235" t="str">
        <f>IFERROR(VLOOKUP($A35,'中間シート (2)'!$M$6:$AR$65,Y$1,FALSE),"")</f>
        <v/>
      </c>
      <c r="Z35" s="235" t="str">
        <f>IFERROR(VLOOKUP($A35,'中間シート (2)'!$M$6:$AR$65,Z$1,FALSE),"")</f>
        <v/>
      </c>
      <c r="AA35" s="235" t="str">
        <f>IFERROR(VLOOKUP($A35,'中間シート (2)'!$M$6:$AR$65,AA$1,FALSE),"")</f>
        <v/>
      </c>
      <c r="AB35" s="235" t="str">
        <f>IFERROR(VLOOKUP($A35,'中間シート (2)'!$M$6:$AR$65,AB$1,FALSE),"")</f>
        <v/>
      </c>
      <c r="AC35" s="235" t="str">
        <f>IFERROR(VLOOKUP($A35,'中間シート (2)'!$M$6:$AR$65,AC$1,FALSE),"")</f>
        <v/>
      </c>
      <c r="AD35" s="235" t="str">
        <f>IFERROR(VLOOKUP($A35,'中間シート (2)'!$M$6:$AR$65,AD$1,FALSE),"")</f>
        <v/>
      </c>
      <c r="AE35" s="235"/>
      <c r="AF35" s="235"/>
      <c r="AG35" s="235"/>
      <c r="AH35" s="250" t="str">
        <f>IFERROR(VLOOKUP($A35,'中間シート (2)'!$M$6:$BC$67,AH$1,FALSE),"")</f>
        <v/>
      </c>
      <c r="AI35" s="250" t="str">
        <f>IFERROR(VLOOKUP($A35,'中間シート (2)'!$M$6:$BC$67,AI$1,FALSE),"")</f>
        <v/>
      </c>
      <c r="AJ35" s="250" t="str">
        <f>IFERROR(VLOOKUP($A35,'中間シート (2)'!$M$6:$BC$67,AJ$1,FALSE),"")</f>
        <v/>
      </c>
      <c r="AK35" s="250" t="str">
        <f>IFERROR(VLOOKUP($A35,'中間シート (2)'!$M$6:$BC$67,AK$1,FALSE),"")</f>
        <v/>
      </c>
      <c r="AL35" s="250" t="str">
        <f>IFERROR(VLOOKUP($A35,'中間シート (2)'!$M$6:$BC$67,AL$1,FALSE),"")</f>
        <v/>
      </c>
      <c r="AM35" s="250" t="str">
        <f>IFERROR(VLOOKUP($A35,'中間シート (2)'!$M$6:$BC$67,AM$1,FALSE),"")</f>
        <v/>
      </c>
      <c r="AN35" s="250" t="str">
        <f>IFERROR(VLOOKUP($A35,'中間シート (2)'!$M$6:$BC$67,AN$1,FALSE),"")</f>
        <v/>
      </c>
      <c r="AO35" s="250" t="str">
        <f>IFERROR(VLOOKUP($A35,'中間シート (2)'!$M$6:$BC$67,AO$1,FALSE),"")</f>
        <v/>
      </c>
      <c r="AR35" s="236"/>
      <c r="AS35" s="236"/>
      <c r="AT35" s="236"/>
      <c r="AU35" s="37">
        <f t="shared" si="5"/>
        <v>41</v>
      </c>
      <c r="AV35" s="37">
        <f t="shared" si="6"/>
        <v>41</v>
      </c>
      <c r="AW35" s="37" t="str">
        <f t="shared" si="58"/>
        <v/>
      </c>
      <c r="AX35" s="37" t="str">
        <f t="shared" si="59"/>
        <v/>
      </c>
      <c r="AY35" s="37" t="str">
        <f t="shared" si="60"/>
        <v/>
      </c>
      <c r="AZ35" s="37" t="str">
        <f t="shared" si="61"/>
        <v/>
      </c>
      <c r="BA35" s="37" t="str">
        <f t="shared" si="62"/>
        <v/>
      </c>
      <c r="BB35" s="37" t="str">
        <f ca="1">IF(AB35="","",IF(COUNTIF(エラー23シート!$G$5:$G$79, OFFSET(I35,IF(H35="",0,-H35+1),0)*100+OFFSET(X35,IF(H35="",0,-H35+1),0)*10+AB35)&gt;0,23,""))</f>
        <v/>
      </c>
      <c r="BC35" s="37" t="str">
        <f t="shared" si="63"/>
        <v/>
      </c>
      <c r="BD35" s="37" t="str">
        <f t="shared" si="64"/>
        <v/>
      </c>
      <c r="BE35" s="37" t="str">
        <f t="shared" si="65"/>
        <v/>
      </c>
      <c r="BF35" s="37" t="str">
        <f t="shared" si="66"/>
        <v/>
      </c>
      <c r="BG35" s="37" t="str">
        <f t="shared" si="67"/>
        <v/>
      </c>
      <c r="BH35" s="37" t="str">
        <f t="shared" si="68"/>
        <v/>
      </c>
      <c r="BI35" s="37" t="str">
        <f t="shared" si="69"/>
        <v/>
      </c>
      <c r="BJ35" s="37" t="str">
        <f t="shared" si="70"/>
        <v/>
      </c>
      <c r="BK35" s="37" t="str">
        <f t="shared" si="71"/>
        <v/>
      </c>
      <c r="BL35" s="37" t="str">
        <f t="shared" si="72"/>
        <v/>
      </c>
      <c r="BM35" s="37" t="str">
        <f t="shared" si="73"/>
        <v/>
      </c>
      <c r="BN35" s="37" t="str">
        <f t="shared" si="74"/>
        <v/>
      </c>
      <c r="BO35" s="37" t="str">
        <f t="shared" si="75"/>
        <v/>
      </c>
      <c r="BP35" s="37" t="str">
        <f t="shared" si="76"/>
        <v/>
      </c>
      <c r="BQ35" s="37" t="str">
        <f t="shared" si="77"/>
        <v/>
      </c>
      <c r="BR35" s="37" t="str">
        <f t="shared" si="78"/>
        <v/>
      </c>
      <c r="BS35" s="237" t="str">
        <f t="shared" si="79"/>
        <v/>
      </c>
      <c r="BT35" s="37" t="str">
        <f t="shared" si="80"/>
        <v/>
      </c>
      <c r="BU35" s="37" t="str">
        <f t="shared" si="81"/>
        <v/>
      </c>
      <c r="BV35" s="37" t="str">
        <f t="shared" si="82"/>
        <v/>
      </c>
      <c r="BW35" s="37" t="str">
        <f t="shared" si="83"/>
        <v/>
      </c>
      <c r="BX35" s="37" t="str">
        <f t="shared" si="84"/>
        <v/>
      </c>
      <c r="BY35" s="37" t="str">
        <f t="shared" si="85"/>
        <v/>
      </c>
      <c r="BZ35" s="37" t="str">
        <f t="shared" si="86"/>
        <v/>
      </c>
      <c r="CA35" s="37" t="str">
        <f t="shared" si="87"/>
        <v/>
      </c>
      <c r="CB35" s="37" t="str">
        <f t="shared" si="88"/>
        <v/>
      </c>
      <c r="CC35" s="37" t="str">
        <f t="shared" si="89"/>
        <v/>
      </c>
      <c r="CD35" s="37" t="str">
        <f t="shared" si="90"/>
        <v/>
      </c>
      <c r="CE35" s="37" t="str">
        <f t="shared" si="91"/>
        <v/>
      </c>
      <c r="CF35" s="37" t="str">
        <f t="shared" si="92"/>
        <v/>
      </c>
      <c r="CG35" s="37" t="str">
        <f t="shared" si="93"/>
        <v/>
      </c>
      <c r="CH35" s="37" t="str">
        <f t="shared" si="94"/>
        <v/>
      </c>
      <c r="CI35" s="37" t="str">
        <f t="shared" si="95"/>
        <v/>
      </c>
      <c r="CJ35" s="37" t="str">
        <f t="shared" si="96"/>
        <v/>
      </c>
      <c r="CK35" s="37" t="str">
        <f t="shared" si="97"/>
        <v/>
      </c>
      <c r="CL35" s="238" t="str">
        <f t="shared" si="98"/>
        <v/>
      </c>
      <c r="CM35" s="37" t="str">
        <f t="shared" si="99"/>
        <v/>
      </c>
      <c r="CN35" s="37" t="str">
        <f t="shared" si="100"/>
        <v/>
      </c>
      <c r="CO35" s="37" t="str">
        <f t="shared" si="101"/>
        <v/>
      </c>
      <c r="CP35" s="37" t="str">
        <f t="shared" si="102"/>
        <v/>
      </c>
      <c r="CQ35" s="37" t="str">
        <f t="shared" si="103"/>
        <v/>
      </c>
      <c r="CR35" s="37" t="str">
        <f t="shared" si="104"/>
        <v/>
      </c>
      <c r="CS35" s="37" t="str">
        <f t="shared" si="105"/>
        <v/>
      </c>
      <c r="CT35" s="37" t="str">
        <f t="shared" si="106"/>
        <v/>
      </c>
      <c r="CU35" s="37" t="str">
        <f t="shared" si="107"/>
        <v/>
      </c>
      <c r="CV35" s="239">
        <f t="shared" si="108"/>
        <v>0</v>
      </c>
      <c r="CW35" s="37" t="str">
        <f t="shared" si="109"/>
        <v/>
      </c>
      <c r="CX35" s="37" t="str">
        <f t="shared" si="110"/>
        <v/>
      </c>
      <c r="CY35" s="37" t="str">
        <f t="shared" si="111"/>
        <v/>
      </c>
      <c r="CZ35" s="37" t="str">
        <f t="shared" si="112"/>
        <v/>
      </c>
      <c r="DA35" s="37" t="str">
        <f t="shared" si="113"/>
        <v/>
      </c>
      <c r="DB35" s="37" t="str">
        <f t="shared" si="114"/>
        <v/>
      </c>
      <c r="DC35" s="37" t="str">
        <f t="shared" si="115"/>
        <v/>
      </c>
      <c r="DD35" s="37" t="str">
        <f t="shared" si="116"/>
        <v/>
      </c>
      <c r="DE35" s="37" t="str">
        <f t="shared" si="117"/>
        <v/>
      </c>
      <c r="DF35" s="37" t="str">
        <f t="shared" si="118"/>
        <v/>
      </c>
      <c r="DG35" s="37" t="str">
        <f t="shared" si="119"/>
        <v/>
      </c>
      <c r="DH35" s="37" t="str">
        <f t="shared" si="120"/>
        <v/>
      </c>
      <c r="DI35" s="37" t="str">
        <f t="shared" si="121"/>
        <v/>
      </c>
      <c r="DJ35" s="37" t="str">
        <f t="shared" si="122"/>
        <v/>
      </c>
      <c r="DK35" s="37" t="str">
        <f t="shared" si="123"/>
        <v/>
      </c>
      <c r="DL35" s="37" t="str">
        <f t="shared" si="124"/>
        <v/>
      </c>
      <c r="DM35" s="37" t="str">
        <f t="shared" si="125"/>
        <v/>
      </c>
      <c r="DN35" s="37" t="str">
        <f t="shared" si="126"/>
        <v/>
      </c>
      <c r="DO35" s="37" t="str">
        <f t="shared" si="127"/>
        <v/>
      </c>
      <c r="DP35" s="37" t="str">
        <f t="shared" si="128"/>
        <v/>
      </c>
      <c r="DQ35" s="37" t="str">
        <f t="shared" si="129"/>
        <v/>
      </c>
      <c r="DR35" s="37" t="str">
        <f t="shared" si="130"/>
        <v/>
      </c>
      <c r="DS35" s="37" t="str">
        <f t="shared" si="131"/>
        <v/>
      </c>
      <c r="DT35" s="37" t="str">
        <f t="shared" si="132"/>
        <v/>
      </c>
      <c r="DU35" s="37" t="str">
        <f t="shared" si="133"/>
        <v/>
      </c>
      <c r="DV35" s="37" t="str">
        <f t="shared" si="134"/>
        <v/>
      </c>
      <c r="DW35" s="37" t="str">
        <f t="shared" si="135"/>
        <v/>
      </c>
      <c r="DX35" s="37" t="str">
        <f t="shared" si="136"/>
        <v/>
      </c>
      <c r="DY35" s="37" t="str">
        <f t="shared" si="137"/>
        <v/>
      </c>
      <c r="DZ35" s="37" t="str">
        <f t="shared" si="138"/>
        <v/>
      </c>
      <c r="EA35" s="37" t="str">
        <f t="shared" si="139"/>
        <v/>
      </c>
      <c r="EB35" s="37" t="str">
        <f t="shared" si="140"/>
        <v/>
      </c>
      <c r="EC35" s="37" t="str">
        <f t="shared" si="141"/>
        <v/>
      </c>
      <c r="ED35" s="37" t="str">
        <f t="shared" si="142"/>
        <v/>
      </c>
      <c r="EE35" s="37" t="str">
        <f t="shared" si="143"/>
        <v/>
      </c>
      <c r="EF35" s="37" t="str">
        <f t="shared" si="144"/>
        <v/>
      </c>
      <c r="EG35" s="37" t="str">
        <f t="shared" si="145"/>
        <v/>
      </c>
      <c r="EH35" s="37" t="str">
        <f t="shared" si="146"/>
        <v/>
      </c>
      <c r="EI35" s="37" t="str">
        <f t="shared" si="147"/>
        <v/>
      </c>
      <c r="EJ35" s="37" t="str">
        <f t="shared" si="148"/>
        <v/>
      </c>
      <c r="EK35" s="37" t="str">
        <f t="shared" si="149"/>
        <v/>
      </c>
      <c r="EL35" s="37" t="str">
        <f t="shared" si="150"/>
        <v/>
      </c>
      <c r="EM35" s="37" t="str">
        <f t="shared" si="151"/>
        <v/>
      </c>
      <c r="EN35" s="37" t="str">
        <f t="shared" si="152"/>
        <v/>
      </c>
      <c r="EO35" s="37" t="str">
        <f t="shared" si="153"/>
        <v/>
      </c>
      <c r="EP35" s="37" t="str">
        <f t="shared" si="154"/>
        <v/>
      </c>
      <c r="EQ35" s="239" t="str">
        <f t="shared" ca="1" si="155"/>
        <v/>
      </c>
      <c r="ER35" s="239" t="str">
        <f t="shared" ca="1" si="156"/>
        <v/>
      </c>
      <c r="ES35" s="37" t="str">
        <f t="shared" ca="1" si="157"/>
        <v/>
      </c>
      <c r="ET35" s="37" t="str">
        <f t="shared" ca="1" si="158"/>
        <v/>
      </c>
      <c r="EU35" s="37" t="str">
        <f t="shared" ca="1" si="159"/>
        <v/>
      </c>
      <c r="EV35" s="37" t="str">
        <f t="shared" ca="1" si="160"/>
        <v/>
      </c>
      <c r="EW35" s="37" t="str">
        <f t="shared" ca="1" si="161"/>
        <v/>
      </c>
      <c r="EX35" s="37" t="str">
        <f t="shared" ca="1" si="162"/>
        <v/>
      </c>
      <c r="EY35" s="37" t="str">
        <f t="shared" ca="1" si="163"/>
        <v/>
      </c>
      <c r="EZ35" s="37" t="str">
        <f t="shared" ca="1" si="164"/>
        <v/>
      </c>
      <c r="FA35" s="37" t="str">
        <f t="shared" ca="1" si="165"/>
        <v/>
      </c>
      <c r="FB35" s="37" t="str">
        <f t="shared" ca="1" si="166"/>
        <v/>
      </c>
      <c r="FC35" s="37" t="str">
        <f t="shared" ca="1" si="167"/>
        <v/>
      </c>
      <c r="FD35" s="239">
        <f t="shared" si="168"/>
        <v>1</v>
      </c>
      <c r="FE35" s="37" t="str">
        <f t="shared" si="169"/>
        <v/>
      </c>
      <c r="FF35" s="37" t="str">
        <f t="shared" si="170"/>
        <v/>
      </c>
      <c r="FG35" s="37" t="str">
        <f t="shared" si="171"/>
        <v/>
      </c>
      <c r="FH35" s="37" t="str">
        <f t="shared" si="172"/>
        <v/>
      </c>
      <c r="FI35" s="239" t="str">
        <f>IF(B35=0,"",COUNTIF(FD$6:FD35,FD35))</f>
        <v/>
      </c>
      <c r="FJ35" s="37" t="str">
        <f t="shared" si="173"/>
        <v/>
      </c>
      <c r="FK35" s="240" t="str">
        <f t="shared" si="174"/>
        <v/>
      </c>
      <c r="FL35" s="37" t="str">
        <f t="shared" si="175"/>
        <v/>
      </c>
      <c r="FM35" s="37" t="str">
        <f t="shared" si="176"/>
        <v/>
      </c>
      <c r="FN35" s="37" t="str">
        <f t="shared" si="177"/>
        <v/>
      </c>
      <c r="FO35" s="37" t="str">
        <f t="shared" si="178"/>
        <v/>
      </c>
    </row>
    <row r="36" spans="1:171" ht="19.2">
      <c r="A36" s="233">
        <v>31</v>
      </c>
      <c r="B36" s="233">
        <f>COUNTIF('中間シート (2)'!M:M,行政集計シート※記入不要です!A36)</f>
        <v>0</v>
      </c>
      <c r="C36" s="241" t="str">
        <f t="shared" si="179"/>
        <v/>
      </c>
      <c r="D36" s="241" t="str">
        <f t="shared" si="180"/>
        <v/>
      </c>
      <c r="E36" s="241" t="str">
        <f t="shared" si="181"/>
        <v/>
      </c>
      <c r="F36" s="242"/>
      <c r="G36" s="235" t="str">
        <f>IFERROR(VLOOKUP($A36,'中間シート (2)'!$M$6:$AR$65,G$1,FALSE),"")</f>
        <v/>
      </c>
      <c r="H36" s="235" t="str">
        <f>IFERROR(VLOOKUP($A36,'中間シート (2)'!$M$6:$AR$65,H$1,FALSE),"")</f>
        <v/>
      </c>
      <c r="I36" s="235" t="str">
        <f>IFERROR(VLOOKUP($A36,'中間シート (2)'!$M$6:$AR$65,I$1,FALSE),"")</f>
        <v/>
      </c>
      <c r="J36" s="235" t="str">
        <f>IFERROR(VLOOKUP($A36,'中間シート (2)'!$M$6:$AR$65,J$1,FALSE),"")</f>
        <v/>
      </c>
      <c r="K36" s="235" t="str">
        <f>IFERROR(VLOOKUP($A36,'中間シート (2)'!$M$6:$AR$65,K$1,FALSE),"")</f>
        <v/>
      </c>
      <c r="L36" s="235" t="str">
        <f>IFERROR(VLOOKUP($A36,'中間シート (2)'!$M$6:$AR$65,L$1,FALSE),"")</f>
        <v/>
      </c>
      <c r="M36" s="235" t="str">
        <f>IFERROR(VLOOKUP($A36,'中間シート (2)'!$M$6:$AR$65,M$1,FALSE),"")</f>
        <v/>
      </c>
      <c r="N36" s="235" t="str">
        <f>IFERROR(VLOOKUP($A36,'中間シート (2)'!$M$6:$AR$65,N$1,FALSE),"")</f>
        <v/>
      </c>
      <c r="O36" s="235" t="str">
        <f>IFERROR(VLOOKUP($A36,'中間シート (2)'!$M$6:$AR$65,O$1,FALSE),"")</f>
        <v/>
      </c>
      <c r="P36" s="235" t="str">
        <f>IFERROR(VLOOKUP($A36,'中間シート (2)'!$M$6:$AR$65,P$1,FALSE),"")</f>
        <v/>
      </c>
      <c r="Q36" s="235" t="str">
        <f>IFERROR(VLOOKUP($A36,'中間シート (2)'!$M$6:$AR$65,Q$1,FALSE),"")</f>
        <v/>
      </c>
      <c r="R36" s="235" t="str">
        <f>IFERROR(VLOOKUP($A36,'中間シート (2)'!$M$6:$AR$65,R$1,FALSE),"")</f>
        <v/>
      </c>
      <c r="S36" s="235" t="str">
        <f>IFERROR(VLOOKUP($A36,'中間シート (2)'!$M$6:$AR$65,S$1,FALSE),"")</f>
        <v/>
      </c>
      <c r="T36" s="235" t="str">
        <f>IFERROR(VLOOKUP($A36,'中間シート (2)'!$M$6:$AR$65,T$1,FALSE),"")</f>
        <v/>
      </c>
      <c r="U36" s="235" t="str">
        <f>IFERROR(VLOOKUP($A36,'中間シート (2)'!$M$6:$AR$65,U$1,FALSE),"")</f>
        <v/>
      </c>
      <c r="V36" s="235"/>
      <c r="W36" s="235" t="str">
        <f>IFERROR(VLOOKUP($A36,'中間シート (2)'!$M$6:$AR$65,W$1,FALSE),"")</f>
        <v/>
      </c>
      <c r="X36" s="235" t="str">
        <f>IFERROR(VLOOKUP($A36,'中間シート (2)'!$M$6:$AR$65,X$1,FALSE),"")</f>
        <v/>
      </c>
      <c r="Y36" s="235" t="str">
        <f>IFERROR(VLOOKUP($A36,'中間シート (2)'!$M$6:$AR$65,Y$1,FALSE),"")</f>
        <v/>
      </c>
      <c r="Z36" s="235" t="str">
        <f>IFERROR(VLOOKUP($A36,'中間シート (2)'!$M$6:$AR$65,Z$1,FALSE),"")</f>
        <v/>
      </c>
      <c r="AA36" s="235" t="str">
        <f>IFERROR(VLOOKUP($A36,'中間シート (2)'!$M$6:$AR$65,AA$1,FALSE),"")</f>
        <v/>
      </c>
      <c r="AB36" s="235" t="str">
        <f>IFERROR(VLOOKUP($A36,'中間シート (2)'!$M$6:$AR$65,AB$1,FALSE),"")</f>
        <v/>
      </c>
      <c r="AC36" s="235" t="str">
        <f>IFERROR(VLOOKUP($A36,'中間シート (2)'!$M$6:$AR$65,AC$1,FALSE),"")</f>
        <v/>
      </c>
      <c r="AD36" s="235" t="str">
        <f>IFERROR(VLOOKUP($A36,'中間シート (2)'!$M$6:$AR$65,AD$1,FALSE),"")</f>
        <v/>
      </c>
      <c r="AE36" s="235"/>
      <c r="AF36" s="235"/>
      <c r="AG36" s="235"/>
      <c r="AH36" s="250" t="str">
        <f>IFERROR(VLOOKUP($A36,'中間シート (2)'!$M$6:$BC$67,AH$1,FALSE),"")</f>
        <v/>
      </c>
      <c r="AI36" s="250" t="str">
        <f>IFERROR(VLOOKUP($A36,'中間シート (2)'!$M$6:$BC$67,AI$1,FALSE),"")</f>
        <v/>
      </c>
      <c r="AJ36" s="250" t="str">
        <f>IFERROR(VLOOKUP($A36,'中間シート (2)'!$M$6:$BC$67,AJ$1,FALSE),"")</f>
        <v/>
      </c>
      <c r="AK36" s="250" t="str">
        <f>IFERROR(VLOOKUP($A36,'中間シート (2)'!$M$6:$BC$67,AK$1,FALSE),"")</f>
        <v/>
      </c>
      <c r="AL36" s="250" t="str">
        <f>IFERROR(VLOOKUP($A36,'中間シート (2)'!$M$6:$BC$67,AL$1,FALSE),"")</f>
        <v/>
      </c>
      <c r="AM36" s="250" t="str">
        <f>IFERROR(VLOOKUP($A36,'中間シート (2)'!$M$6:$BC$67,AM$1,FALSE),"")</f>
        <v/>
      </c>
      <c r="AN36" s="250" t="str">
        <f>IFERROR(VLOOKUP($A36,'中間シート (2)'!$M$6:$BC$67,AN$1,FALSE),"")</f>
        <v/>
      </c>
      <c r="AO36" s="250" t="str">
        <f>IFERROR(VLOOKUP($A36,'中間シート (2)'!$M$6:$BC$67,AO$1,FALSE),"")</f>
        <v/>
      </c>
      <c r="AR36" s="236"/>
      <c r="AS36" s="236"/>
      <c r="AT36" s="236"/>
      <c r="AU36" s="37">
        <f t="shared" si="5"/>
        <v>41</v>
      </c>
      <c r="AV36" s="37">
        <f t="shared" si="6"/>
        <v>41</v>
      </c>
      <c r="AW36" s="37" t="str">
        <f t="shared" si="58"/>
        <v/>
      </c>
      <c r="AX36" s="37" t="str">
        <f t="shared" si="59"/>
        <v/>
      </c>
      <c r="AY36" s="37" t="str">
        <f t="shared" si="60"/>
        <v/>
      </c>
      <c r="AZ36" s="37" t="str">
        <f t="shared" si="61"/>
        <v/>
      </c>
      <c r="BA36" s="37" t="str">
        <f t="shared" si="62"/>
        <v/>
      </c>
      <c r="BB36" s="37" t="str">
        <f ca="1">IF(AB36="","",IF(COUNTIF(エラー23シート!$G$5:$G$79, OFFSET(I36,IF(H36="",0,-H36+1),0)*100+OFFSET(X36,IF(H36="",0,-H36+1),0)*10+AB36)&gt;0,23,""))</f>
        <v/>
      </c>
      <c r="BC36" s="37" t="str">
        <f t="shared" si="63"/>
        <v/>
      </c>
      <c r="BD36" s="37" t="str">
        <f t="shared" si="64"/>
        <v/>
      </c>
      <c r="BE36" s="37" t="str">
        <f t="shared" si="65"/>
        <v/>
      </c>
      <c r="BF36" s="37" t="str">
        <f t="shared" si="66"/>
        <v/>
      </c>
      <c r="BG36" s="37" t="str">
        <f t="shared" si="67"/>
        <v/>
      </c>
      <c r="BH36" s="37" t="str">
        <f t="shared" si="68"/>
        <v/>
      </c>
      <c r="BI36" s="37" t="str">
        <f t="shared" si="69"/>
        <v/>
      </c>
      <c r="BJ36" s="37" t="str">
        <f t="shared" si="70"/>
        <v/>
      </c>
      <c r="BK36" s="37" t="str">
        <f t="shared" si="71"/>
        <v/>
      </c>
      <c r="BL36" s="37" t="str">
        <f t="shared" si="72"/>
        <v/>
      </c>
      <c r="BM36" s="37" t="str">
        <f t="shared" si="73"/>
        <v/>
      </c>
      <c r="BN36" s="37" t="str">
        <f t="shared" si="74"/>
        <v/>
      </c>
      <c r="BO36" s="37" t="str">
        <f t="shared" si="75"/>
        <v/>
      </c>
      <c r="BP36" s="37" t="str">
        <f t="shared" si="76"/>
        <v/>
      </c>
      <c r="BQ36" s="37" t="str">
        <f t="shared" si="77"/>
        <v/>
      </c>
      <c r="BR36" s="37" t="str">
        <f t="shared" si="78"/>
        <v/>
      </c>
      <c r="BS36" s="237" t="str">
        <f t="shared" si="79"/>
        <v/>
      </c>
      <c r="BT36" s="37" t="str">
        <f t="shared" si="80"/>
        <v/>
      </c>
      <c r="BU36" s="37" t="str">
        <f t="shared" si="81"/>
        <v/>
      </c>
      <c r="BV36" s="37" t="str">
        <f t="shared" si="82"/>
        <v/>
      </c>
      <c r="BW36" s="37" t="str">
        <f t="shared" si="83"/>
        <v/>
      </c>
      <c r="BX36" s="37" t="str">
        <f t="shared" si="84"/>
        <v/>
      </c>
      <c r="BY36" s="37" t="str">
        <f t="shared" si="85"/>
        <v/>
      </c>
      <c r="BZ36" s="37" t="str">
        <f t="shared" si="86"/>
        <v/>
      </c>
      <c r="CA36" s="37" t="str">
        <f t="shared" si="87"/>
        <v/>
      </c>
      <c r="CB36" s="37" t="str">
        <f t="shared" si="88"/>
        <v/>
      </c>
      <c r="CC36" s="37" t="str">
        <f t="shared" si="89"/>
        <v/>
      </c>
      <c r="CD36" s="37" t="str">
        <f t="shared" si="90"/>
        <v/>
      </c>
      <c r="CE36" s="37" t="str">
        <f t="shared" si="91"/>
        <v/>
      </c>
      <c r="CF36" s="37" t="str">
        <f t="shared" si="92"/>
        <v/>
      </c>
      <c r="CG36" s="37" t="str">
        <f t="shared" si="93"/>
        <v/>
      </c>
      <c r="CH36" s="37" t="str">
        <f t="shared" si="94"/>
        <v/>
      </c>
      <c r="CI36" s="37" t="str">
        <f t="shared" si="95"/>
        <v/>
      </c>
      <c r="CJ36" s="37" t="str">
        <f t="shared" si="96"/>
        <v/>
      </c>
      <c r="CK36" s="37" t="str">
        <f t="shared" si="97"/>
        <v/>
      </c>
      <c r="CL36" s="238" t="str">
        <f t="shared" si="98"/>
        <v/>
      </c>
      <c r="CM36" s="37" t="str">
        <f t="shared" si="99"/>
        <v/>
      </c>
      <c r="CN36" s="37" t="str">
        <f t="shared" si="100"/>
        <v/>
      </c>
      <c r="CO36" s="37" t="str">
        <f t="shared" si="101"/>
        <v/>
      </c>
      <c r="CP36" s="37" t="str">
        <f t="shared" si="102"/>
        <v/>
      </c>
      <c r="CQ36" s="37" t="str">
        <f t="shared" si="103"/>
        <v/>
      </c>
      <c r="CR36" s="37" t="str">
        <f t="shared" si="104"/>
        <v/>
      </c>
      <c r="CS36" s="37" t="str">
        <f t="shared" si="105"/>
        <v/>
      </c>
      <c r="CT36" s="37" t="str">
        <f t="shared" si="106"/>
        <v/>
      </c>
      <c r="CU36" s="37" t="str">
        <f t="shared" si="107"/>
        <v/>
      </c>
      <c r="CV36" s="239">
        <f t="shared" si="108"/>
        <v>0</v>
      </c>
      <c r="CW36" s="37" t="str">
        <f t="shared" si="109"/>
        <v/>
      </c>
      <c r="CX36" s="37" t="str">
        <f t="shared" si="110"/>
        <v/>
      </c>
      <c r="CY36" s="37" t="str">
        <f t="shared" si="111"/>
        <v/>
      </c>
      <c r="CZ36" s="37" t="str">
        <f t="shared" si="112"/>
        <v/>
      </c>
      <c r="DA36" s="37" t="str">
        <f t="shared" si="113"/>
        <v/>
      </c>
      <c r="DB36" s="37" t="str">
        <f t="shared" si="114"/>
        <v/>
      </c>
      <c r="DC36" s="37" t="str">
        <f t="shared" si="115"/>
        <v/>
      </c>
      <c r="DD36" s="37" t="str">
        <f t="shared" si="116"/>
        <v/>
      </c>
      <c r="DE36" s="37" t="str">
        <f t="shared" si="117"/>
        <v/>
      </c>
      <c r="DF36" s="37" t="str">
        <f t="shared" si="118"/>
        <v/>
      </c>
      <c r="DG36" s="37" t="str">
        <f t="shared" si="119"/>
        <v/>
      </c>
      <c r="DH36" s="37" t="str">
        <f t="shared" si="120"/>
        <v/>
      </c>
      <c r="DI36" s="37" t="str">
        <f t="shared" si="121"/>
        <v/>
      </c>
      <c r="DJ36" s="37" t="str">
        <f t="shared" si="122"/>
        <v/>
      </c>
      <c r="DK36" s="37" t="str">
        <f t="shared" si="123"/>
        <v/>
      </c>
      <c r="DL36" s="37" t="str">
        <f t="shared" si="124"/>
        <v/>
      </c>
      <c r="DM36" s="37" t="str">
        <f t="shared" si="125"/>
        <v/>
      </c>
      <c r="DN36" s="37" t="str">
        <f t="shared" si="126"/>
        <v/>
      </c>
      <c r="DO36" s="37" t="str">
        <f t="shared" si="127"/>
        <v/>
      </c>
      <c r="DP36" s="37" t="str">
        <f t="shared" si="128"/>
        <v/>
      </c>
      <c r="DQ36" s="37" t="str">
        <f t="shared" si="129"/>
        <v/>
      </c>
      <c r="DR36" s="37" t="str">
        <f t="shared" si="130"/>
        <v/>
      </c>
      <c r="DS36" s="37" t="str">
        <f t="shared" si="131"/>
        <v/>
      </c>
      <c r="DT36" s="37" t="str">
        <f t="shared" si="132"/>
        <v/>
      </c>
      <c r="DU36" s="37" t="str">
        <f t="shared" si="133"/>
        <v/>
      </c>
      <c r="DV36" s="37" t="str">
        <f t="shared" si="134"/>
        <v/>
      </c>
      <c r="DW36" s="37" t="str">
        <f t="shared" si="135"/>
        <v/>
      </c>
      <c r="DX36" s="37" t="str">
        <f t="shared" si="136"/>
        <v/>
      </c>
      <c r="DY36" s="37" t="str">
        <f t="shared" si="137"/>
        <v/>
      </c>
      <c r="DZ36" s="37" t="str">
        <f t="shared" si="138"/>
        <v/>
      </c>
      <c r="EA36" s="37" t="str">
        <f t="shared" si="139"/>
        <v/>
      </c>
      <c r="EB36" s="37" t="str">
        <f t="shared" si="140"/>
        <v/>
      </c>
      <c r="EC36" s="37" t="str">
        <f t="shared" si="141"/>
        <v/>
      </c>
      <c r="ED36" s="37" t="str">
        <f t="shared" si="142"/>
        <v/>
      </c>
      <c r="EE36" s="37" t="str">
        <f t="shared" si="143"/>
        <v/>
      </c>
      <c r="EF36" s="37" t="str">
        <f t="shared" si="144"/>
        <v/>
      </c>
      <c r="EG36" s="37" t="str">
        <f t="shared" si="145"/>
        <v/>
      </c>
      <c r="EH36" s="37" t="str">
        <f t="shared" si="146"/>
        <v/>
      </c>
      <c r="EI36" s="37" t="str">
        <f t="shared" si="147"/>
        <v/>
      </c>
      <c r="EJ36" s="37" t="str">
        <f t="shared" si="148"/>
        <v/>
      </c>
      <c r="EK36" s="37" t="str">
        <f t="shared" si="149"/>
        <v/>
      </c>
      <c r="EL36" s="37" t="str">
        <f t="shared" si="150"/>
        <v/>
      </c>
      <c r="EM36" s="37" t="str">
        <f t="shared" si="151"/>
        <v/>
      </c>
      <c r="EN36" s="37" t="str">
        <f t="shared" si="152"/>
        <v/>
      </c>
      <c r="EO36" s="37" t="str">
        <f t="shared" si="153"/>
        <v/>
      </c>
      <c r="EP36" s="37" t="str">
        <f t="shared" si="154"/>
        <v/>
      </c>
      <c r="EQ36" s="239" t="str">
        <f t="shared" ca="1" si="155"/>
        <v/>
      </c>
      <c r="ER36" s="239" t="str">
        <f t="shared" ca="1" si="156"/>
        <v/>
      </c>
      <c r="ES36" s="37" t="str">
        <f t="shared" ca="1" si="157"/>
        <v/>
      </c>
      <c r="ET36" s="37" t="str">
        <f t="shared" ca="1" si="158"/>
        <v/>
      </c>
      <c r="EU36" s="37" t="str">
        <f t="shared" ca="1" si="159"/>
        <v/>
      </c>
      <c r="EV36" s="37" t="str">
        <f t="shared" ca="1" si="160"/>
        <v/>
      </c>
      <c r="EW36" s="37" t="str">
        <f t="shared" ca="1" si="161"/>
        <v/>
      </c>
      <c r="EX36" s="37" t="str">
        <f t="shared" ca="1" si="162"/>
        <v/>
      </c>
      <c r="EY36" s="37" t="str">
        <f t="shared" ca="1" si="163"/>
        <v/>
      </c>
      <c r="EZ36" s="37" t="str">
        <f t="shared" ca="1" si="164"/>
        <v/>
      </c>
      <c r="FA36" s="37" t="str">
        <f t="shared" ca="1" si="165"/>
        <v/>
      </c>
      <c r="FB36" s="37" t="str">
        <f t="shared" ca="1" si="166"/>
        <v/>
      </c>
      <c r="FC36" s="37" t="str">
        <f t="shared" ca="1" si="167"/>
        <v/>
      </c>
      <c r="FD36" s="239">
        <f t="shared" si="168"/>
        <v>1</v>
      </c>
      <c r="FE36" s="37" t="str">
        <f t="shared" si="169"/>
        <v/>
      </c>
      <c r="FF36" s="37" t="str">
        <f t="shared" si="170"/>
        <v/>
      </c>
      <c r="FG36" s="37" t="str">
        <f t="shared" si="171"/>
        <v/>
      </c>
      <c r="FH36" s="37" t="str">
        <f t="shared" si="172"/>
        <v/>
      </c>
      <c r="FI36" s="239" t="str">
        <f>IF(B36=0,"",COUNTIF(FD$6:FD36,FD36))</f>
        <v/>
      </c>
      <c r="FJ36" s="37" t="str">
        <f t="shared" si="173"/>
        <v/>
      </c>
      <c r="FK36" s="240" t="str">
        <f t="shared" si="174"/>
        <v/>
      </c>
      <c r="FL36" s="37" t="str">
        <f t="shared" si="175"/>
        <v/>
      </c>
      <c r="FM36" s="37" t="str">
        <f t="shared" si="176"/>
        <v/>
      </c>
      <c r="FN36" s="37" t="str">
        <f t="shared" si="177"/>
        <v/>
      </c>
      <c r="FO36" s="37" t="str">
        <f t="shared" si="178"/>
        <v/>
      </c>
    </row>
    <row r="37" spans="1:171" ht="19.2">
      <c r="A37" s="233">
        <v>32</v>
      </c>
      <c r="B37" s="233">
        <f>COUNTIF('中間シート (2)'!M:M,行政集計シート※記入不要です!A37)</f>
        <v>0</v>
      </c>
      <c r="C37" s="241" t="str">
        <f t="shared" si="179"/>
        <v/>
      </c>
      <c r="D37" s="241" t="str">
        <f t="shared" si="180"/>
        <v/>
      </c>
      <c r="E37" s="241" t="str">
        <f t="shared" si="181"/>
        <v/>
      </c>
      <c r="F37" s="242"/>
      <c r="G37" s="235" t="str">
        <f>IFERROR(VLOOKUP($A37,'中間シート (2)'!$M$6:$AR$65,G$1,FALSE),"")</f>
        <v/>
      </c>
      <c r="H37" s="235" t="str">
        <f>IFERROR(VLOOKUP($A37,'中間シート (2)'!$M$6:$AR$65,H$1,FALSE),"")</f>
        <v/>
      </c>
      <c r="I37" s="235" t="str">
        <f>IFERROR(VLOOKUP($A37,'中間シート (2)'!$M$6:$AR$65,I$1,FALSE),"")</f>
        <v/>
      </c>
      <c r="J37" s="235" t="str">
        <f>IFERROR(VLOOKUP($A37,'中間シート (2)'!$M$6:$AR$65,J$1,FALSE),"")</f>
        <v/>
      </c>
      <c r="K37" s="235" t="str">
        <f>IFERROR(VLOOKUP($A37,'中間シート (2)'!$M$6:$AR$65,K$1,FALSE),"")</f>
        <v/>
      </c>
      <c r="L37" s="235" t="str">
        <f>IFERROR(VLOOKUP($A37,'中間シート (2)'!$M$6:$AR$65,L$1,FALSE),"")</f>
        <v/>
      </c>
      <c r="M37" s="235" t="str">
        <f>IFERROR(VLOOKUP($A37,'中間シート (2)'!$M$6:$AR$65,M$1,FALSE),"")</f>
        <v/>
      </c>
      <c r="N37" s="235" t="str">
        <f>IFERROR(VLOOKUP($A37,'中間シート (2)'!$M$6:$AR$65,N$1,FALSE),"")</f>
        <v/>
      </c>
      <c r="O37" s="235" t="str">
        <f>IFERROR(VLOOKUP($A37,'中間シート (2)'!$M$6:$AR$65,O$1,FALSE),"")</f>
        <v/>
      </c>
      <c r="P37" s="235" t="str">
        <f>IFERROR(VLOOKUP($A37,'中間シート (2)'!$M$6:$AR$65,P$1,FALSE),"")</f>
        <v/>
      </c>
      <c r="Q37" s="235" t="str">
        <f>IFERROR(VLOOKUP($A37,'中間シート (2)'!$M$6:$AR$65,Q$1,FALSE),"")</f>
        <v/>
      </c>
      <c r="R37" s="235" t="str">
        <f>IFERROR(VLOOKUP($A37,'中間シート (2)'!$M$6:$AR$65,R$1,FALSE),"")</f>
        <v/>
      </c>
      <c r="S37" s="235" t="str">
        <f>IFERROR(VLOOKUP($A37,'中間シート (2)'!$M$6:$AR$65,S$1,FALSE),"")</f>
        <v/>
      </c>
      <c r="T37" s="235" t="str">
        <f>IFERROR(VLOOKUP($A37,'中間シート (2)'!$M$6:$AR$65,T$1,FALSE),"")</f>
        <v/>
      </c>
      <c r="U37" s="235" t="str">
        <f>IFERROR(VLOOKUP($A37,'中間シート (2)'!$M$6:$AR$65,U$1,FALSE),"")</f>
        <v/>
      </c>
      <c r="V37" s="235"/>
      <c r="W37" s="235" t="str">
        <f>IFERROR(VLOOKUP($A37,'中間シート (2)'!$M$6:$AR$65,W$1,FALSE),"")</f>
        <v/>
      </c>
      <c r="X37" s="235" t="str">
        <f>IFERROR(VLOOKUP($A37,'中間シート (2)'!$M$6:$AR$65,X$1,FALSE),"")</f>
        <v/>
      </c>
      <c r="Y37" s="235" t="str">
        <f>IFERROR(VLOOKUP($A37,'中間シート (2)'!$M$6:$AR$65,Y$1,FALSE),"")</f>
        <v/>
      </c>
      <c r="Z37" s="235" t="str">
        <f>IFERROR(VLOOKUP($A37,'中間シート (2)'!$M$6:$AR$65,Z$1,FALSE),"")</f>
        <v/>
      </c>
      <c r="AA37" s="235" t="str">
        <f>IFERROR(VLOOKUP($A37,'中間シート (2)'!$M$6:$AR$65,AA$1,FALSE),"")</f>
        <v/>
      </c>
      <c r="AB37" s="235" t="str">
        <f>IFERROR(VLOOKUP($A37,'中間シート (2)'!$M$6:$AR$65,AB$1,FALSE),"")</f>
        <v/>
      </c>
      <c r="AC37" s="235" t="str">
        <f>IFERROR(VLOOKUP($A37,'中間シート (2)'!$M$6:$AR$65,AC$1,FALSE),"")</f>
        <v/>
      </c>
      <c r="AD37" s="235" t="str">
        <f>IFERROR(VLOOKUP($A37,'中間シート (2)'!$M$6:$AR$65,AD$1,FALSE),"")</f>
        <v/>
      </c>
      <c r="AE37" s="235"/>
      <c r="AF37" s="235"/>
      <c r="AG37" s="235"/>
      <c r="AH37" s="250" t="str">
        <f>IFERROR(VLOOKUP($A37,'中間シート (2)'!$M$6:$BC$67,AH$1,FALSE),"")</f>
        <v/>
      </c>
      <c r="AI37" s="250" t="str">
        <f>IFERROR(VLOOKUP($A37,'中間シート (2)'!$M$6:$BC$67,AI$1,FALSE),"")</f>
        <v/>
      </c>
      <c r="AJ37" s="250" t="str">
        <f>IFERROR(VLOOKUP($A37,'中間シート (2)'!$M$6:$BC$67,AJ$1,FALSE),"")</f>
        <v/>
      </c>
      <c r="AK37" s="250" t="str">
        <f>IFERROR(VLOOKUP($A37,'中間シート (2)'!$M$6:$BC$67,AK$1,FALSE),"")</f>
        <v/>
      </c>
      <c r="AL37" s="250" t="str">
        <f>IFERROR(VLOOKUP($A37,'中間シート (2)'!$M$6:$BC$67,AL$1,FALSE),"")</f>
        <v/>
      </c>
      <c r="AM37" s="250" t="str">
        <f>IFERROR(VLOOKUP($A37,'中間シート (2)'!$M$6:$BC$67,AM$1,FALSE),"")</f>
        <v/>
      </c>
      <c r="AN37" s="250" t="str">
        <f>IFERROR(VLOOKUP($A37,'中間シート (2)'!$M$6:$BC$67,AN$1,FALSE),"")</f>
        <v/>
      </c>
      <c r="AO37" s="250" t="str">
        <f>IFERROR(VLOOKUP($A37,'中間シート (2)'!$M$6:$BC$67,AO$1,FALSE),"")</f>
        <v/>
      </c>
      <c r="AR37" s="236"/>
      <c r="AS37" s="236"/>
      <c r="AT37" s="236"/>
      <c r="AU37" s="37">
        <f t="shared" si="5"/>
        <v>41</v>
      </c>
      <c r="AV37" s="37">
        <f t="shared" si="6"/>
        <v>41</v>
      </c>
      <c r="AW37" s="37" t="str">
        <f t="shared" si="58"/>
        <v/>
      </c>
      <c r="AX37" s="37" t="str">
        <f t="shared" si="59"/>
        <v/>
      </c>
      <c r="AY37" s="37" t="str">
        <f t="shared" si="60"/>
        <v/>
      </c>
      <c r="AZ37" s="37" t="str">
        <f t="shared" si="61"/>
        <v/>
      </c>
      <c r="BA37" s="37" t="str">
        <f t="shared" si="62"/>
        <v/>
      </c>
      <c r="BB37" s="37" t="str">
        <f ca="1">IF(AB37="","",IF(COUNTIF(エラー23シート!$G$5:$G$79, OFFSET(I37,IF(H37="",0,-H37+1),0)*100+OFFSET(X37,IF(H37="",0,-H37+1),0)*10+AB37)&gt;0,23,""))</f>
        <v/>
      </c>
      <c r="BC37" s="37" t="str">
        <f t="shared" si="63"/>
        <v/>
      </c>
      <c r="BD37" s="37" t="str">
        <f t="shared" si="64"/>
        <v/>
      </c>
      <c r="BE37" s="37" t="str">
        <f t="shared" si="65"/>
        <v/>
      </c>
      <c r="BF37" s="37" t="str">
        <f t="shared" si="66"/>
        <v/>
      </c>
      <c r="BG37" s="37" t="str">
        <f t="shared" si="67"/>
        <v/>
      </c>
      <c r="BH37" s="37" t="str">
        <f t="shared" si="68"/>
        <v/>
      </c>
      <c r="BI37" s="37" t="str">
        <f t="shared" si="69"/>
        <v/>
      </c>
      <c r="BJ37" s="37" t="str">
        <f t="shared" si="70"/>
        <v/>
      </c>
      <c r="BK37" s="37" t="str">
        <f t="shared" si="71"/>
        <v/>
      </c>
      <c r="BL37" s="37" t="str">
        <f t="shared" si="72"/>
        <v/>
      </c>
      <c r="BM37" s="37" t="str">
        <f t="shared" si="73"/>
        <v/>
      </c>
      <c r="BN37" s="37" t="str">
        <f t="shared" si="74"/>
        <v/>
      </c>
      <c r="BO37" s="37" t="str">
        <f t="shared" si="75"/>
        <v/>
      </c>
      <c r="BP37" s="37" t="str">
        <f t="shared" si="76"/>
        <v/>
      </c>
      <c r="BQ37" s="37" t="str">
        <f t="shared" si="77"/>
        <v/>
      </c>
      <c r="BR37" s="37" t="str">
        <f t="shared" si="78"/>
        <v/>
      </c>
      <c r="BS37" s="237" t="str">
        <f t="shared" si="79"/>
        <v/>
      </c>
      <c r="BT37" s="37" t="str">
        <f t="shared" si="80"/>
        <v/>
      </c>
      <c r="BU37" s="37" t="str">
        <f t="shared" si="81"/>
        <v/>
      </c>
      <c r="BV37" s="37" t="str">
        <f t="shared" si="82"/>
        <v/>
      </c>
      <c r="BW37" s="37" t="str">
        <f t="shared" si="83"/>
        <v/>
      </c>
      <c r="BX37" s="37" t="str">
        <f t="shared" si="84"/>
        <v/>
      </c>
      <c r="BY37" s="37" t="str">
        <f t="shared" si="85"/>
        <v/>
      </c>
      <c r="BZ37" s="37" t="str">
        <f t="shared" si="86"/>
        <v/>
      </c>
      <c r="CA37" s="37" t="str">
        <f t="shared" si="87"/>
        <v/>
      </c>
      <c r="CB37" s="37" t="str">
        <f t="shared" si="88"/>
        <v/>
      </c>
      <c r="CC37" s="37" t="str">
        <f t="shared" si="89"/>
        <v/>
      </c>
      <c r="CD37" s="37" t="str">
        <f t="shared" si="90"/>
        <v/>
      </c>
      <c r="CE37" s="37" t="str">
        <f t="shared" si="91"/>
        <v/>
      </c>
      <c r="CF37" s="37" t="str">
        <f t="shared" si="92"/>
        <v/>
      </c>
      <c r="CG37" s="37" t="str">
        <f t="shared" si="93"/>
        <v/>
      </c>
      <c r="CH37" s="37" t="str">
        <f t="shared" si="94"/>
        <v/>
      </c>
      <c r="CI37" s="37" t="str">
        <f t="shared" si="95"/>
        <v/>
      </c>
      <c r="CJ37" s="37" t="str">
        <f t="shared" si="96"/>
        <v/>
      </c>
      <c r="CK37" s="37" t="str">
        <f t="shared" si="97"/>
        <v/>
      </c>
      <c r="CL37" s="238" t="str">
        <f t="shared" si="98"/>
        <v/>
      </c>
      <c r="CM37" s="37" t="str">
        <f t="shared" si="99"/>
        <v/>
      </c>
      <c r="CN37" s="37" t="str">
        <f t="shared" si="100"/>
        <v/>
      </c>
      <c r="CO37" s="37" t="str">
        <f t="shared" si="101"/>
        <v/>
      </c>
      <c r="CP37" s="37" t="str">
        <f t="shared" si="102"/>
        <v/>
      </c>
      <c r="CQ37" s="37" t="str">
        <f t="shared" si="103"/>
        <v/>
      </c>
      <c r="CR37" s="37" t="str">
        <f t="shared" si="104"/>
        <v/>
      </c>
      <c r="CS37" s="37" t="str">
        <f t="shared" si="105"/>
        <v/>
      </c>
      <c r="CT37" s="37" t="str">
        <f t="shared" si="106"/>
        <v/>
      </c>
      <c r="CU37" s="37" t="str">
        <f t="shared" si="107"/>
        <v/>
      </c>
      <c r="CV37" s="239">
        <f t="shared" si="108"/>
        <v>0</v>
      </c>
      <c r="CW37" s="37" t="str">
        <f t="shared" si="109"/>
        <v/>
      </c>
      <c r="CX37" s="37" t="str">
        <f t="shared" si="110"/>
        <v/>
      </c>
      <c r="CY37" s="37" t="str">
        <f t="shared" si="111"/>
        <v/>
      </c>
      <c r="CZ37" s="37" t="str">
        <f t="shared" si="112"/>
        <v/>
      </c>
      <c r="DA37" s="37" t="str">
        <f t="shared" si="113"/>
        <v/>
      </c>
      <c r="DB37" s="37" t="str">
        <f t="shared" si="114"/>
        <v/>
      </c>
      <c r="DC37" s="37" t="str">
        <f t="shared" si="115"/>
        <v/>
      </c>
      <c r="DD37" s="37" t="str">
        <f t="shared" si="116"/>
        <v/>
      </c>
      <c r="DE37" s="37" t="str">
        <f t="shared" si="117"/>
        <v/>
      </c>
      <c r="DF37" s="37" t="str">
        <f t="shared" si="118"/>
        <v/>
      </c>
      <c r="DG37" s="37" t="str">
        <f t="shared" si="119"/>
        <v/>
      </c>
      <c r="DH37" s="37" t="str">
        <f t="shared" si="120"/>
        <v/>
      </c>
      <c r="DI37" s="37" t="str">
        <f t="shared" si="121"/>
        <v/>
      </c>
      <c r="DJ37" s="37" t="str">
        <f t="shared" si="122"/>
        <v/>
      </c>
      <c r="DK37" s="37" t="str">
        <f t="shared" si="123"/>
        <v/>
      </c>
      <c r="DL37" s="37" t="str">
        <f t="shared" si="124"/>
        <v/>
      </c>
      <c r="DM37" s="37" t="str">
        <f t="shared" si="125"/>
        <v/>
      </c>
      <c r="DN37" s="37" t="str">
        <f t="shared" si="126"/>
        <v/>
      </c>
      <c r="DO37" s="37" t="str">
        <f t="shared" si="127"/>
        <v/>
      </c>
      <c r="DP37" s="37" t="str">
        <f t="shared" si="128"/>
        <v/>
      </c>
      <c r="DQ37" s="37" t="str">
        <f t="shared" si="129"/>
        <v/>
      </c>
      <c r="DR37" s="37" t="str">
        <f t="shared" si="130"/>
        <v/>
      </c>
      <c r="DS37" s="37" t="str">
        <f t="shared" si="131"/>
        <v/>
      </c>
      <c r="DT37" s="37" t="str">
        <f t="shared" si="132"/>
        <v/>
      </c>
      <c r="DU37" s="37" t="str">
        <f t="shared" si="133"/>
        <v/>
      </c>
      <c r="DV37" s="37" t="str">
        <f t="shared" si="134"/>
        <v/>
      </c>
      <c r="DW37" s="37" t="str">
        <f t="shared" si="135"/>
        <v/>
      </c>
      <c r="DX37" s="37" t="str">
        <f t="shared" si="136"/>
        <v/>
      </c>
      <c r="DY37" s="37" t="str">
        <f t="shared" si="137"/>
        <v/>
      </c>
      <c r="DZ37" s="37" t="str">
        <f t="shared" si="138"/>
        <v/>
      </c>
      <c r="EA37" s="37" t="str">
        <f t="shared" si="139"/>
        <v/>
      </c>
      <c r="EB37" s="37" t="str">
        <f t="shared" si="140"/>
        <v/>
      </c>
      <c r="EC37" s="37" t="str">
        <f t="shared" si="141"/>
        <v/>
      </c>
      <c r="ED37" s="37" t="str">
        <f t="shared" si="142"/>
        <v/>
      </c>
      <c r="EE37" s="37" t="str">
        <f t="shared" si="143"/>
        <v/>
      </c>
      <c r="EF37" s="37" t="str">
        <f t="shared" si="144"/>
        <v/>
      </c>
      <c r="EG37" s="37" t="str">
        <f t="shared" si="145"/>
        <v/>
      </c>
      <c r="EH37" s="37" t="str">
        <f t="shared" si="146"/>
        <v/>
      </c>
      <c r="EI37" s="37" t="str">
        <f t="shared" si="147"/>
        <v/>
      </c>
      <c r="EJ37" s="37" t="str">
        <f t="shared" si="148"/>
        <v/>
      </c>
      <c r="EK37" s="37" t="str">
        <f t="shared" si="149"/>
        <v/>
      </c>
      <c r="EL37" s="37" t="str">
        <f t="shared" si="150"/>
        <v/>
      </c>
      <c r="EM37" s="37" t="str">
        <f t="shared" si="151"/>
        <v/>
      </c>
      <c r="EN37" s="37" t="str">
        <f t="shared" si="152"/>
        <v/>
      </c>
      <c r="EO37" s="37" t="str">
        <f t="shared" si="153"/>
        <v/>
      </c>
      <c r="EP37" s="37" t="str">
        <f t="shared" si="154"/>
        <v/>
      </c>
      <c r="EQ37" s="239" t="str">
        <f t="shared" ca="1" si="155"/>
        <v/>
      </c>
      <c r="ER37" s="239" t="str">
        <f t="shared" ca="1" si="156"/>
        <v/>
      </c>
      <c r="ES37" s="37" t="str">
        <f t="shared" ca="1" si="157"/>
        <v/>
      </c>
      <c r="ET37" s="37" t="str">
        <f t="shared" ca="1" si="158"/>
        <v/>
      </c>
      <c r="EU37" s="37" t="str">
        <f t="shared" ca="1" si="159"/>
        <v/>
      </c>
      <c r="EV37" s="37" t="str">
        <f t="shared" ca="1" si="160"/>
        <v/>
      </c>
      <c r="EW37" s="37" t="str">
        <f t="shared" ca="1" si="161"/>
        <v/>
      </c>
      <c r="EX37" s="37" t="str">
        <f t="shared" ca="1" si="162"/>
        <v/>
      </c>
      <c r="EY37" s="37" t="str">
        <f t="shared" ca="1" si="163"/>
        <v/>
      </c>
      <c r="EZ37" s="37" t="str">
        <f t="shared" ca="1" si="164"/>
        <v/>
      </c>
      <c r="FA37" s="37" t="str">
        <f t="shared" ca="1" si="165"/>
        <v/>
      </c>
      <c r="FB37" s="37" t="str">
        <f t="shared" ca="1" si="166"/>
        <v/>
      </c>
      <c r="FC37" s="37" t="str">
        <f t="shared" ca="1" si="167"/>
        <v/>
      </c>
      <c r="FD37" s="239">
        <f t="shared" si="168"/>
        <v>1</v>
      </c>
      <c r="FE37" s="37" t="str">
        <f t="shared" si="169"/>
        <v/>
      </c>
      <c r="FF37" s="37" t="str">
        <f t="shared" si="170"/>
        <v/>
      </c>
      <c r="FG37" s="37" t="str">
        <f t="shared" si="171"/>
        <v/>
      </c>
      <c r="FH37" s="37" t="str">
        <f t="shared" si="172"/>
        <v/>
      </c>
      <c r="FI37" s="239" t="str">
        <f>IF(B37=0,"",COUNTIF(FD$6:FD37,FD37))</f>
        <v/>
      </c>
      <c r="FJ37" s="37" t="str">
        <f t="shared" si="173"/>
        <v/>
      </c>
      <c r="FK37" s="240" t="str">
        <f t="shared" si="174"/>
        <v/>
      </c>
      <c r="FL37" s="37" t="str">
        <f t="shared" si="175"/>
        <v/>
      </c>
      <c r="FM37" s="37" t="str">
        <f t="shared" si="176"/>
        <v/>
      </c>
      <c r="FN37" s="37" t="str">
        <f t="shared" si="177"/>
        <v/>
      </c>
      <c r="FO37" s="37" t="str">
        <f t="shared" si="178"/>
        <v/>
      </c>
    </row>
    <row r="38" spans="1:171" ht="19.2">
      <c r="A38" s="233">
        <v>33</v>
      </c>
      <c r="B38" s="233">
        <f>COUNTIF('中間シート (2)'!M:M,行政集計シート※記入不要です!A38)</f>
        <v>0</v>
      </c>
      <c r="C38" s="241" t="str">
        <f t="shared" si="179"/>
        <v/>
      </c>
      <c r="D38" s="241" t="str">
        <f t="shared" si="180"/>
        <v/>
      </c>
      <c r="E38" s="241" t="str">
        <f t="shared" si="181"/>
        <v/>
      </c>
      <c r="F38" s="242"/>
      <c r="G38" s="235" t="str">
        <f>IFERROR(VLOOKUP($A38,'中間シート (2)'!$M$6:$AR$65,G$1,FALSE),"")</f>
        <v/>
      </c>
      <c r="H38" s="235" t="str">
        <f>IFERROR(VLOOKUP($A38,'中間シート (2)'!$M$6:$AR$65,H$1,FALSE),"")</f>
        <v/>
      </c>
      <c r="I38" s="235" t="str">
        <f>IFERROR(VLOOKUP($A38,'中間シート (2)'!$M$6:$AR$65,I$1,FALSE),"")</f>
        <v/>
      </c>
      <c r="J38" s="235" t="str">
        <f>IFERROR(VLOOKUP($A38,'中間シート (2)'!$M$6:$AR$65,J$1,FALSE),"")</f>
        <v/>
      </c>
      <c r="K38" s="235" t="str">
        <f>IFERROR(VLOOKUP($A38,'中間シート (2)'!$M$6:$AR$65,K$1,FALSE),"")</f>
        <v/>
      </c>
      <c r="L38" s="235" t="str">
        <f>IFERROR(VLOOKUP($A38,'中間シート (2)'!$M$6:$AR$65,L$1,FALSE),"")</f>
        <v/>
      </c>
      <c r="M38" s="235" t="str">
        <f>IFERROR(VLOOKUP($A38,'中間シート (2)'!$M$6:$AR$65,M$1,FALSE),"")</f>
        <v/>
      </c>
      <c r="N38" s="235" t="str">
        <f>IFERROR(VLOOKUP($A38,'中間シート (2)'!$M$6:$AR$65,N$1,FALSE),"")</f>
        <v/>
      </c>
      <c r="O38" s="235" t="str">
        <f>IFERROR(VLOOKUP($A38,'中間シート (2)'!$M$6:$AR$65,O$1,FALSE),"")</f>
        <v/>
      </c>
      <c r="P38" s="235" t="str">
        <f>IFERROR(VLOOKUP($A38,'中間シート (2)'!$M$6:$AR$65,P$1,FALSE),"")</f>
        <v/>
      </c>
      <c r="Q38" s="235" t="str">
        <f>IFERROR(VLOOKUP($A38,'中間シート (2)'!$M$6:$AR$65,Q$1,FALSE),"")</f>
        <v/>
      </c>
      <c r="R38" s="235" t="str">
        <f>IFERROR(VLOOKUP($A38,'中間シート (2)'!$M$6:$AR$65,R$1,FALSE),"")</f>
        <v/>
      </c>
      <c r="S38" s="235" t="str">
        <f>IFERROR(VLOOKUP($A38,'中間シート (2)'!$M$6:$AR$65,S$1,FALSE),"")</f>
        <v/>
      </c>
      <c r="T38" s="235" t="str">
        <f>IFERROR(VLOOKUP($A38,'中間シート (2)'!$M$6:$AR$65,T$1,FALSE),"")</f>
        <v/>
      </c>
      <c r="U38" s="235" t="str">
        <f>IFERROR(VLOOKUP($A38,'中間シート (2)'!$M$6:$AR$65,U$1,FALSE),"")</f>
        <v/>
      </c>
      <c r="V38" s="235"/>
      <c r="W38" s="235" t="str">
        <f>IFERROR(VLOOKUP($A38,'中間シート (2)'!$M$6:$AR$65,W$1,FALSE),"")</f>
        <v/>
      </c>
      <c r="X38" s="235" t="str">
        <f>IFERROR(VLOOKUP($A38,'中間シート (2)'!$M$6:$AR$65,X$1,FALSE),"")</f>
        <v/>
      </c>
      <c r="Y38" s="235" t="str">
        <f>IFERROR(VLOOKUP($A38,'中間シート (2)'!$M$6:$AR$65,Y$1,FALSE),"")</f>
        <v/>
      </c>
      <c r="Z38" s="235" t="str">
        <f>IFERROR(VLOOKUP($A38,'中間シート (2)'!$M$6:$AR$65,Z$1,FALSE),"")</f>
        <v/>
      </c>
      <c r="AA38" s="235" t="str">
        <f>IFERROR(VLOOKUP($A38,'中間シート (2)'!$M$6:$AR$65,AA$1,FALSE),"")</f>
        <v/>
      </c>
      <c r="AB38" s="235" t="str">
        <f>IFERROR(VLOOKUP($A38,'中間シート (2)'!$M$6:$AR$65,AB$1,FALSE),"")</f>
        <v/>
      </c>
      <c r="AC38" s="235" t="str">
        <f>IFERROR(VLOOKUP($A38,'中間シート (2)'!$M$6:$AR$65,AC$1,FALSE),"")</f>
        <v/>
      </c>
      <c r="AD38" s="235" t="str">
        <f>IFERROR(VLOOKUP($A38,'中間シート (2)'!$M$6:$AR$65,AD$1,FALSE),"")</f>
        <v/>
      </c>
      <c r="AE38" s="235"/>
      <c r="AF38" s="235"/>
      <c r="AG38" s="235"/>
      <c r="AH38" s="250" t="str">
        <f>IFERROR(VLOOKUP($A38,'中間シート (2)'!$M$6:$BC$67,AH$1,FALSE),"")</f>
        <v/>
      </c>
      <c r="AI38" s="250" t="str">
        <f>IFERROR(VLOOKUP($A38,'中間シート (2)'!$M$6:$BC$67,AI$1,FALSE),"")</f>
        <v/>
      </c>
      <c r="AJ38" s="250" t="str">
        <f>IFERROR(VLOOKUP($A38,'中間シート (2)'!$M$6:$BC$67,AJ$1,FALSE),"")</f>
        <v/>
      </c>
      <c r="AK38" s="250" t="str">
        <f>IFERROR(VLOOKUP($A38,'中間シート (2)'!$M$6:$BC$67,AK$1,FALSE),"")</f>
        <v/>
      </c>
      <c r="AL38" s="250" t="str">
        <f>IFERROR(VLOOKUP($A38,'中間シート (2)'!$M$6:$BC$67,AL$1,FALSE),"")</f>
        <v/>
      </c>
      <c r="AM38" s="250" t="str">
        <f>IFERROR(VLOOKUP($A38,'中間シート (2)'!$M$6:$BC$67,AM$1,FALSE),"")</f>
        <v/>
      </c>
      <c r="AN38" s="250" t="str">
        <f>IFERROR(VLOOKUP($A38,'中間シート (2)'!$M$6:$BC$67,AN$1,FALSE),"")</f>
        <v/>
      </c>
      <c r="AO38" s="250" t="str">
        <f>IFERROR(VLOOKUP($A38,'中間シート (2)'!$M$6:$BC$67,AO$1,FALSE),"")</f>
        <v/>
      </c>
      <c r="AR38" s="236"/>
      <c r="AS38" s="236"/>
      <c r="AT38" s="236"/>
      <c r="AU38" s="37">
        <f t="shared" ref="AU38:AU65" si="182">IF(ISNUMBER(E38),"",41)</f>
        <v>41</v>
      </c>
      <c r="AV38" s="37">
        <f t="shared" ref="AV38:AV65" si="183">IF(AND(ISNUMBER(E38),E38&gt;=100,E38&lt;=799),"",41)</f>
        <v>41</v>
      </c>
      <c r="AW38" s="37" t="str">
        <f t="shared" si="58"/>
        <v/>
      </c>
      <c r="AX38" s="37" t="str">
        <f t="shared" si="59"/>
        <v/>
      </c>
      <c r="AY38" s="37" t="str">
        <f t="shared" si="60"/>
        <v/>
      </c>
      <c r="AZ38" s="37" t="str">
        <f t="shared" si="61"/>
        <v/>
      </c>
      <c r="BA38" s="37" t="str">
        <f t="shared" si="62"/>
        <v/>
      </c>
      <c r="BB38" s="37" t="str">
        <f ca="1">IF(AB38="","",IF(COUNTIF(エラー23シート!$G$5:$G$79, OFFSET(I38,IF(H38="",0,-H38+1),0)*100+OFFSET(X38,IF(H38="",0,-H38+1),0)*10+AB38)&gt;0,23,""))</f>
        <v/>
      </c>
      <c r="BC38" s="37" t="str">
        <f t="shared" si="63"/>
        <v/>
      </c>
      <c r="BD38" s="37" t="str">
        <f t="shared" si="64"/>
        <v/>
      </c>
      <c r="BE38" s="37" t="str">
        <f t="shared" si="65"/>
        <v/>
      </c>
      <c r="BF38" s="37" t="str">
        <f t="shared" si="66"/>
        <v/>
      </c>
      <c r="BG38" s="37" t="str">
        <f t="shared" si="67"/>
        <v/>
      </c>
      <c r="BH38" s="37" t="str">
        <f t="shared" si="68"/>
        <v/>
      </c>
      <c r="BI38" s="37" t="str">
        <f t="shared" si="69"/>
        <v/>
      </c>
      <c r="BJ38" s="37" t="str">
        <f t="shared" si="70"/>
        <v/>
      </c>
      <c r="BK38" s="37" t="str">
        <f t="shared" si="71"/>
        <v/>
      </c>
      <c r="BL38" s="37" t="str">
        <f t="shared" si="72"/>
        <v/>
      </c>
      <c r="BM38" s="37" t="str">
        <f t="shared" si="73"/>
        <v/>
      </c>
      <c r="BN38" s="37" t="str">
        <f t="shared" si="74"/>
        <v/>
      </c>
      <c r="BO38" s="37" t="str">
        <f t="shared" si="75"/>
        <v/>
      </c>
      <c r="BP38" s="37" t="str">
        <f t="shared" si="76"/>
        <v/>
      </c>
      <c r="BQ38" s="37" t="str">
        <f t="shared" si="77"/>
        <v/>
      </c>
      <c r="BR38" s="37" t="str">
        <f t="shared" si="78"/>
        <v/>
      </c>
      <c r="BS38" s="237" t="str">
        <f t="shared" si="79"/>
        <v/>
      </c>
      <c r="BT38" s="37" t="str">
        <f t="shared" si="80"/>
        <v/>
      </c>
      <c r="BU38" s="37" t="str">
        <f t="shared" si="81"/>
        <v/>
      </c>
      <c r="BV38" s="37" t="str">
        <f t="shared" si="82"/>
        <v/>
      </c>
      <c r="BW38" s="37" t="str">
        <f t="shared" si="83"/>
        <v/>
      </c>
      <c r="BX38" s="37" t="str">
        <f t="shared" si="84"/>
        <v/>
      </c>
      <c r="BY38" s="37" t="str">
        <f t="shared" si="85"/>
        <v/>
      </c>
      <c r="BZ38" s="37" t="str">
        <f t="shared" si="86"/>
        <v/>
      </c>
      <c r="CA38" s="37" t="str">
        <f t="shared" si="87"/>
        <v/>
      </c>
      <c r="CB38" s="37" t="str">
        <f t="shared" si="88"/>
        <v/>
      </c>
      <c r="CC38" s="37" t="str">
        <f t="shared" si="89"/>
        <v/>
      </c>
      <c r="CD38" s="37" t="str">
        <f t="shared" si="90"/>
        <v/>
      </c>
      <c r="CE38" s="37" t="str">
        <f t="shared" si="91"/>
        <v/>
      </c>
      <c r="CF38" s="37" t="str">
        <f t="shared" si="92"/>
        <v/>
      </c>
      <c r="CG38" s="37" t="str">
        <f t="shared" si="93"/>
        <v/>
      </c>
      <c r="CH38" s="37" t="str">
        <f t="shared" si="94"/>
        <v/>
      </c>
      <c r="CI38" s="37" t="str">
        <f t="shared" si="95"/>
        <v/>
      </c>
      <c r="CJ38" s="37" t="str">
        <f t="shared" si="96"/>
        <v/>
      </c>
      <c r="CK38" s="37" t="str">
        <f t="shared" si="97"/>
        <v/>
      </c>
      <c r="CL38" s="238" t="str">
        <f t="shared" si="98"/>
        <v/>
      </c>
      <c r="CM38" s="37" t="str">
        <f t="shared" si="99"/>
        <v/>
      </c>
      <c r="CN38" s="37" t="str">
        <f t="shared" si="100"/>
        <v/>
      </c>
      <c r="CO38" s="37" t="str">
        <f t="shared" si="101"/>
        <v/>
      </c>
      <c r="CP38" s="37" t="str">
        <f t="shared" si="102"/>
        <v/>
      </c>
      <c r="CQ38" s="37" t="str">
        <f t="shared" si="103"/>
        <v/>
      </c>
      <c r="CR38" s="37" t="str">
        <f t="shared" si="104"/>
        <v/>
      </c>
      <c r="CS38" s="37" t="str">
        <f t="shared" si="105"/>
        <v/>
      </c>
      <c r="CT38" s="37" t="str">
        <f t="shared" si="106"/>
        <v/>
      </c>
      <c r="CU38" s="37" t="str">
        <f t="shared" si="107"/>
        <v/>
      </c>
      <c r="CV38" s="239">
        <f t="shared" si="108"/>
        <v>0</v>
      </c>
      <c r="CW38" s="37" t="str">
        <f t="shared" si="109"/>
        <v/>
      </c>
      <c r="CX38" s="37" t="str">
        <f t="shared" si="110"/>
        <v/>
      </c>
      <c r="CY38" s="37" t="str">
        <f t="shared" si="111"/>
        <v/>
      </c>
      <c r="CZ38" s="37" t="str">
        <f t="shared" si="112"/>
        <v/>
      </c>
      <c r="DA38" s="37" t="str">
        <f t="shared" si="113"/>
        <v/>
      </c>
      <c r="DB38" s="37" t="str">
        <f t="shared" si="114"/>
        <v/>
      </c>
      <c r="DC38" s="37" t="str">
        <f t="shared" si="115"/>
        <v/>
      </c>
      <c r="DD38" s="37" t="str">
        <f t="shared" si="116"/>
        <v/>
      </c>
      <c r="DE38" s="37" t="str">
        <f t="shared" si="117"/>
        <v/>
      </c>
      <c r="DF38" s="37" t="str">
        <f t="shared" si="118"/>
        <v/>
      </c>
      <c r="DG38" s="37" t="str">
        <f t="shared" si="119"/>
        <v/>
      </c>
      <c r="DH38" s="37" t="str">
        <f t="shared" si="120"/>
        <v/>
      </c>
      <c r="DI38" s="37" t="str">
        <f t="shared" si="121"/>
        <v/>
      </c>
      <c r="DJ38" s="37" t="str">
        <f t="shared" si="122"/>
        <v/>
      </c>
      <c r="DK38" s="37" t="str">
        <f t="shared" si="123"/>
        <v/>
      </c>
      <c r="DL38" s="37" t="str">
        <f t="shared" si="124"/>
        <v/>
      </c>
      <c r="DM38" s="37" t="str">
        <f t="shared" si="125"/>
        <v/>
      </c>
      <c r="DN38" s="37" t="str">
        <f t="shared" si="126"/>
        <v/>
      </c>
      <c r="DO38" s="37" t="str">
        <f t="shared" si="127"/>
        <v/>
      </c>
      <c r="DP38" s="37" t="str">
        <f t="shared" si="128"/>
        <v/>
      </c>
      <c r="DQ38" s="37" t="str">
        <f t="shared" si="129"/>
        <v/>
      </c>
      <c r="DR38" s="37" t="str">
        <f t="shared" si="130"/>
        <v/>
      </c>
      <c r="DS38" s="37" t="str">
        <f t="shared" si="131"/>
        <v/>
      </c>
      <c r="DT38" s="37" t="str">
        <f t="shared" si="132"/>
        <v/>
      </c>
      <c r="DU38" s="37" t="str">
        <f t="shared" si="133"/>
        <v/>
      </c>
      <c r="DV38" s="37" t="str">
        <f t="shared" si="134"/>
        <v/>
      </c>
      <c r="DW38" s="37" t="str">
        <f t="shared" si="135"/>
        <v/>
      </c>
      <c r="DX38" s="37" t="str">
        <f t="shared" si="136"/>
        <v/>
      </c>
      <c r="DY38" s="37" t="str">
        <f t="shared" si="137"/>
        <v/>
      </c>
      <c r="DZ38" s="37" t="str">
        <f t="shared" si="138"/>
        <v/>
      </c>
      <c r="EA38" s="37" t="str">
        <f t="shared" si="139"/>
        <v/>
      </c>
      <c r="EB38" s="37" t="str">
        <f t="shared" si="140"/>
        <v/>
      </c>
      <c r="EC38" s="37" t="str">
        <f t="shared" si="141"/>
        <v/>
      </c>
      <c r="ED38" s="37" t="str">
        <f t="shared" si="142"/>
        <v/>
      </c>
      <c r="EE38" s="37" t="str">
        <f t="shared" si="143"/>
        <v/>
      </c>
      <c r="EF38" s="37" t="str">
        <f t="shared" si="144"/>
        <v/>
      </c>
      <c r="EG38" s="37" t="str">
        <f t="shared" si="145"/>
        <v/>
      </c>
      <c r="EH38" s="37" t="str">
        <f t="shared" si="146"/>
        <v/>
      </c>
      <c r="EI38" s="37" t="str">
        <f t="shared" si="147"/>
        <v/>
      </c>
      <c r="EJ38" s="37" t="str">
        <f t="shared" si="148"/>
        <v/>
      </c>
      <c r="EK38" s="37" t="str">
        <f t="shared" si="149"/>
        <v/>
      </c>
      <c r="EL38" s="37" t="str">
        <f t="shared" si="150"/>
        <v/>
      </c>
      <c r="EM38" s="37" t="str">
        <f t="shared" si="151"/>
        <v/>
      </c>
      <c r="EN38" s="37" t="str">
        <f t="shared" si="152"/>
        <v/>
      </c>
      <c r="EO38" s="37" t="str">
        <f t="shared" si="153"/>
        <v/>
      </c>
      <c r="EP38" s="37" t="str">
        <f t="shared" si="154"/>
        <v/>
      </c>
      <c r="EQ38" s="239" t="str">
        <f t="shared" ca="1" si="155"/>
        <v/>
      </c>
      <c r="ER38" s="239" t="str">
        <f t="shared" ca="1" si="156"/>
        <v/>
      </c>
      <c r="ES38" s="37" t="str">
        <f t="shared" ca="1" si="157"/>
        <v/>
      </c>
      <c r="ET38" s="37" t="str">
        <f t="shared" ca="1" si="158"/>
        <v/>
      </c>
      <c r="EU38" s="37" t="str">
        <f t="shared" ca="1" si="159"/>
        <v/>
      </c>
      <c r="EV38" s="37" t="str">
        <f t="shared" ca="1" si="160"/>
        <v/>
      </c>
      <c r="EW38" s="37" t="str">
        <f t="shared" ca="1" si="161"/>
        <v/>
      </c>
      <c r="EX38" s="37" t="str">
        <f t="shared" ca="1" si="162"/>
        <v/>
      </c>
      <c r="EY38" s="37" t="str">
        <f t="shared" ca="1" si="163"/>
        <v/>
      </c>
      <c r="EZ38" s="37" t="str">
        <f t="shared" ca="1" si="164"/>
        <v/>
      </c>
      <c r="FA38" s="37" t="str">
        <f t="shared" ca="1" si="165"/>
        <v/>
      </c>
      <c r="FB38" s="37" t="str">
        <f t="shared" ca="1" si="166"/>
        <v/>
      </c>
      <c r="FC38" s="37" t="str">
        <f t="shared" ca="1" si="167"/>
        <v/>
      </c>
      <c r="FD38" s="239">
        <f t="shared" si="168"/>
        <v>1</v>
      </c>
      <c r="FE38" s="37" t="str">
        <f t="shared" si="169"/>
        <v/>
      </c>
      <c r="FF38" s="37" t="str">
        <f t="shared" si="170"/>
        <v/>
      </c>
      <c r="FG38" s="37" t="str">
        <f t="shared" si="171"/>
        <v/>
      </c>
      <c r="FH38" s="37" t="str">
        <f t="shared" si="172"/>
        <v/>
      </c>
      <c r="FI38" s="239" t="str">
        <f>IF(B38=0,"",COUNTIF(FD$6:FD38,FD38))</f>
        <v/>
      </c>
      <c r="FJ38" s="37" t="str">
        <f t="shared" si="173"/>
        <v/>
      </c>
      <c r="FK38" s="240" t="str">
        <f t="shared" si="174"/>
        <v/>
      </c>
      <c r="FL38" s="37" t="str">
        <f t="shared" si="175"/>
        <v/>
      </c>
      <c r="FM38" s="37" t="str">
        <f t="shared" si="176"/>
        <v/>
      </c>
      <c r="FN38" s="37" t="str">
        <f t="shared" si="177"/>
        <v/>
      </c>
      <c r="FO38" s="37" t="str">
        <f t="shared" si="178"/>
        <v/>
      </c>
    </row>
    <row r="39" spans="1:171" ht="19.2">
      <c r="A39" s="233">
        <v>34</v>
      </c>
      <c r="B39" s="233">
        <f>COUNTIF('中間シート (2)'!M:M,行政集計シート※記入不要です!A39)</f>
        <v>0</v>
      </c>
      <c r="C39" s="241" t="str">
        <f t="shared" si="179"/>
        <v/>
      </c>
      <c r="D39" s="241" t="str">
        <f t="shared" si="180"/>
        <v/>
      </c>
      <c r="E39" s="241" t="str">
        <f t="shared" si="181"/>
        <v/>
      </c>
      <c r="F39" s="242"/>
      <c r="G39" s="235" t="str">
        <f>IFERROR(VLOOKUP($A39,'中間シート (2)'!$M$6:$AR$65,G$1,FALSE),"")</f>
        <v/>
      </c>
      <c r="H39" s="235" t="str">
        <f>IFERROR(VLOOKUP($A39,'中間シート (2)'!$M$6:$AR$65,H$1,FALSE),"")</f>
        <v/>
      </c>
      <c r="I39" s="235" t="str">
        <f>IFERROR(VLOOKUP($A39,'中間シート (2)'!$M$6:$AR$65,I$1,FALSE),"")</f>
        <v/>
      </c>
      <c r="J39" s="235" t="str">
        <f>IFERROR(VLOOKUP($A39,'中間シート (2)'!$M$6:$AR$65,J$1,FALSE),"")</f>
        <v/>
      </c>
      <c r="K39" s="235" t="str">
        <f>IFERROR(VLOOKUP($A39,'中間シート (2)'!$M$6:$AR$65,K$1,FALSE),"")</f>
        <v/>
      </c>
      <c r="L39" s="235" t="str">
        <f>IFERROR(VLOOKUP($A39,'中間シート (2)'!$M$6:$AR$65,L$1,FALSE),"")</f>
        <v/>
      </c>
      <c r="M39" s="235" t="str">
        <f>IFERROR(VLOOKUP($A39,'中間シート (2)'!$M$6:$AR$65,M$1,FALSE),"")</f>
        <v/>
      </c>
      <c r="N39" s="235" t="str">
        <f>IFERROR(VLOOKUP($A39,'中間シート (2)'!$M$6:$AR$65,N$1,FALSE),"")</f>
        <v/>
      </c>
      <c r="O39" s="235" t="str">
        <f>IFERROR(VLOOKUP($A39,'中間シート (2)'!$M$6:$AR$65,O$1,FALSE),"")</f>
        <v/>
      </c>
      <c r="P39" s="235" t="str">
        <f>IFERROR(VLOOKUP($A39,'中間シート (2)'!$M$6:$AR$65,P$1,FALSE),"")</f>
        <v/>
      </c>
      <c r="Q39" s="235" t="str">
        <f>IFERROR(VLOOKUP($A39,'中間シート (2)'!$M$6:$AR$65,Q$1,FALSE),"")</f>
        <v/>
      </c>
      <c r="R39" s="235" t="str">
        <f>IFERROR(VLOOKUP($A39,'中間シート (2)'!$M$6:$AR$65,R$1,FALSE),"")</f>
        <v/>
      </c>
      <c r="S39" s="235" t="str">
        <f>IFERROR(VLOOKUP($A39,'中間シート (2)'!$M$6:$AR$65,S$1,FALSE),"")</f>
        <v/>
      </c>
      <c r="T39" s="235" t="str">
        <f>IFERROR(VLOOKUP($A39,'中間シート (2)'!$M$6:$AR$65,T$1,FALSE),"")</f>
        <v/>
      </c>
      <c r="U39" s="235" t="str">
        <f>IFERROR(VLOOKUP($A39,'中間シート (2)'!$M$6:$AR$65,U$1,FALSE),"")</f>
        <v/>
      </c>
      <c r="V39" s="235"/>
      <c r="W39" s="235" t="str">
        <f>IFERROR(VLOOKUP($A39,'中間シート (2)'!$M$6:$AR$65,W$1,FALSE),"")</f>
        <v/>
      </c>
      <c r="X39" s="235" t="str">
        <f>IFERROR(VLOOKUP($A39,'中間シート (2)'!$M$6:$AR$65,X$1,FALSE),"")</f>
        <v/>
      </c>
      <c r="Y39" s="235" t="str">
        <f>IFERROR(VLOOKUP($A39,'中間シート (2)'!$M$6:$AR$65,Y$1,FALSE),"")</f>
        <v/>
      </c>
      <c r="Z39" s="235" t="str">
        <f>IFERROR(VLOOKUP($A39,'中間シート (2)'!$M$6:$AR$65,Z$1,FALSE),"")</f>
        <v/>
      </c>
      <c r="AA39" s="235" t="str">
        <f>IFERROR(VLOOKUP($A39,'中間シート (2)'!$M$6:$AR$65,AA$1,FALSE),"")</f>
        <v/>
      </c>
      <c r="AB39" s="235" t="str">
        <f>IFERROR(VLOOKUP($A39,'中間シート (2)'!$M$6:$AR$65,AB$1,FALSE),"")</f>
        <v/>
      </c>
      <c r="AC39" s="235" t="str">
        <f>IFERROR(VLOOKUP($A39,'中間シート (2)'!$M$6:$AR$65,AC$1,FALSE),"")</f>
        <v/>
      </c>
      <c r="AD39" s="235" t="str">
        <f>IFERROR(VLOOKUP($A39,'中間シート (2)'!$M$6:$AR$65,AD$1,FALSE),"")</f>
        <v/>
      </c>
      <c r="AE39" s="235"/>
      <c r="AF39" s="235"/>
      <c r="AG39" s="235"/>
      <c r="AH39" s="250" t="str">
        <f>IFERROR(VLOOKUP($A39,'中間シート (2)'!$M$6:$BC$67,AH$1,FALSE),"")</f>
        <v/>
      </c>
      <c r="AI39" s="250" t="str">
        <f>IFERROR(VLOOKUP($A39,'中間シート (2)'!$M$6:$BC$67,AI$1,FALSE),"")</f>
        <v/>
      </c>
      <c r="AJ39" s="250" t="str">
        <f>IFERROR(VLOOKUP($A39,'中間シート (2)'!$M$6:$BC$67,AJ$1,FALSE),"")</f>
        <v/>
      </c>
      <c r="AK39" s="250" t="str">
        <f>IFERROR(VLOOKUP($A39,'中間シート (2)'!$M$6:$BC$67,AK$1,FALSE),"")</f>
        <v/>
      </c>
      <c r="AL39" s="250" t="str">
        <f>IFERROR(VLOOKUP($A39,'中間シート (2)'!$M$6:$BC$67,AL$1,FALSE),"")</f>
        <v/>
      </c>
      <c r="AM39" s="250" t="str">
        <f>IFERROR(VLOOKUP($A39,'中間シート (2)'!$M$6:$BC$67,AM$1,FALSE),"")</f>
        <v/>
      </c>
      <c r="AN39" s="250" t="str">
        <f>IFERROR(VLOOKUP($A39,'中間シート (2)'!$M$6:$BC$67,AN$1,FALSE),"")</f>
        <v/>
      </c>
      <c r="AO39" s="250" t="str">
        <f>IFERROR(VLOOKUP($A39,'中間シート (2)'!$M$6:$BC$67,AO$1,FALSE),"")</f>
        <v/>
      </c>
      <c r="AR39" s="236"/>
      <c r="AS39" s="236"/>
      <c r="AT39" s="236"/>
      <c r="AU39" s="37">
        <f t="shared" si="182"/>
        <v>41</v>
      </c>
      <c r="AV39" s="37">
        <f t="shared" si="183"/>
        <v>41</v>
      </c>
      <c r="AW39" s="37" t="str">
        <f t="shared" si="58"/>
        <v/>
      </c>
      <c r="AX39" s="37" t="str">
        <f t="shared" si="59"/>
        <v/>
      </c>
      <c r="AY39" s="37" t="str">
        <f t="shared" si="60"/>
        <v/>
      </c>
      <c r="AZ39" s="37" t="str">
        <f t="shared" si="61"/>
        <v/>
      </c>
      <c r="BA39" s="37" t="str">
        <f t="shared" si="62"/>
        <v/>
      </c>
      <c r="BB39" s="37" t="str">
        <f ca="1">IF(AB39="","",IF(COUNTIF(エラー23シート!$G$5:$G$79, OFFSET(I39,IF(H39="",0,-H39+1),0)*100+OFFSET(X39,IF(H39="",0,-H39+1),0)*10+AB39)&gt;0,23,""))</f>
        <v/>
      </c>
      <c r="BC39" s="37" t="str">
        <f t="shared" si="63"/>
        <v/>
      </c>
      <c r="BD39" s="37" t="str">
        <f t="shared" si="64"/>
        <v/>
      </c>
      <c r="BE39" s="37" t="str">
        <f t="shared" si="65"/>
        <v/>
      </c>
      <c r="BF39" s="37" t="str">
        <f t="shared" si="66"/>
        <v/>
      </c>
      <c r="BG39" s="37" t="str">
        <f t="shared" si="67"/>
        <v/>
      </c>
      <c r="BH39" s="37" t="str">
        <f t="shared" si="68"/>
        <v/>
      </c>
      <c r="BI39" s="37" t="str">
        <f t="shared" si="69"/>
        <v/>
      </c>
      <c r="BJ39" s="37" t="str">
        <f t="shared" si="70"/>
        <v/>
      </c>
      <c r="BK39" s="37" t="str">
        <f t="shared" si="71"/>
        <v/>
      </c>
      <c r="BL39" s="37" t="str">
        <f t="shared" si="72"/>
        <v/>
      </c>
      <c r="BM39" s="37" t="str">
        <f t="shared" si="73"/>
        <v/>
      </c>
      <c r="BN39" s="37" t="str">
        <f t="shared" si="74"/>
        <v/>
      </c>
      <c r="BO39" s="37" t="str">
        <f t="shared" si="75"/>
        <v/>
      </c>
      <c r="BP39" s="37" t="str">
        <f t="shared" si="76"/>
        <v/>
      </c>
      <c r="BQ39" s="37" t="str">
        <f t="shared" si="77"/>
        <v/>
      </c>
      <c r="BR39" s="37" t="str">
        <f t="shared" si="78"/>
        <v/>
      </c>
      <c r="BS39" s="237" t="str">
        <f t="shared" si="79"/>
        <v/>
      </c>
      <c r="BT39" s="37" t="str">
        <f t="shared" si="80"/>
        <v/>
      </c>
      <c r="BU39" s="37" t="str">
        <f t="shared" si="81"/>
        <v/>
      </c>
      <c r="BV39" s="37" t="str">
        <f t="shared" si="82"/>
        <v/>
      </c>
      <c r="BW39" s="37" t="str">
        <f t="shared" si="83"/>
        <v/>
      </c>
      <c r="BX39" s="37" t="str">
        <f t="shared" si="84"/>
        <v/>
      </c>
      <c r="BY39" s="37" t="str">
        <f t="shared" si="85"/>
        <v/>
      </c>
      <c r="BZ39" s="37" t="str">
        <f t="shared" si="86"/>
        <v/>
      </c>
      <c r="CA39" s="37" t="str">
        <f t="shared" si="87"/>
        <v/>
      </c>
      <c r="CB39" s="37" t="str">
        <f t="shared" si="88"/>
        <v/>
      </c>
      <c r="CC39" s="37" t="str">
        <f t="shared" si="89"/>
        <v/>
      </c>
      <c r="CD39" s="37" t="str">
        <f t="shared" si="90"/>
        <v/>
      </c>
      <c r="CE39" s="37" t="str">
        <f t="shared" si="91"/>
        <v/>
      </c>
      <c r="CF39" s="37" t="str">
        <f t="shared" si="92"/>
        <v/>
      </c>
      <c r="CG39" s="37" t="str">
        <f t="shared" si="93"/>
        <v/>
      </c>
      <c r="CH39" s="37" t="str">
        <f t="shared" si="94"/>
        <v/>
      </c>
      <c r="CI39" s="37" t="str">
        <f t="shared" si="95"/>
        <v/>
      </c>
      <c r="CJ39" s="37" t="str">
        <f t="shared" si="96"/>
        <v/>
      </c>
      <c r="CK39" s="37" t="str">
        <f t="shared" si="97"/>
        <v/>
      </c>
      <c r="CL39" s="238" t="str">
        <f t="shared" si="98"/>
        <v/>
      </c>
      <c r="CM39" s="37" t="str">
        <f t="shared" si="99"/>
        <v/>
      </c>
      <c r="CN39" s="37" t="str">
        <f t="shared" si="100"/>
        <v/>
      </c>
      <c r="CO39" s="37" t="str">
        <f t="shared" si="101"/>
        <v/>
      </c>
      <c r="CP39" s="37" t="str">
        <f t="shared" si="102"/>
        <v/>
      </c>
      <c r="CQ39" s="37" t="str">
        <f t="shared" si="103"/>
        <v/>
      </c>
      <c r="CR39" s="37" t="str">
        <f t="shared" si="104"/>
        <v/>
      </c>
      <c r="CS39" s="37" t="str">
        <f t="shared" si="105"/>
        <v/>
      </c>
      <c r="CT39" s="37" t="str">
        <f t="shared" si="106"/>
        <v/>
      </c>
      <c r="CU39" s="37" t="str">
        <f t="shared" si="107"/>
        <v/>
      </c>
      <c r="CV39" s="239">
        <f t="shared" si="108"/>
        <v>0</v>
      </c>
      <c r="CW39" s="37" t="str">
        <f t="shared" si="109"/>
        <v/>
      </c>
      <c r="CX39" s="37" t="str">
        <f t="shared" si="110"/>
        <v/>
      </c>
      <c r="CY39" s="37" t="str">
        <f t="shared" si="111"/>
        <v/>
      </c>
      <c r="CZ39" s="37" t="str">
        <f t="shared" si="112"/>
        <v/>
      </c>
      <c r="DA39" s="37" t="str">
        <f t="shared" si="113"/>
        <v/>
      </c>
      <c r="DB39" s="37" t="str">
        <f t="shared" si="114"/>
        <v/>
      </c>
      <c r="DC39" s="37" t="str">
        <f t="shared" si="115"/>
        <v/>
      </c>
      <c r="DD39" s="37" t="str">
        <f t="shared" si="116"/>
        <v/>
      </c>
      <c r="DE39" s="37" t="str">
        <f t="shared" si="117"/>
        <v/>
      </c>
      <c r="DF39" s="37" t="str">
        <f t="shared" si="118"/>
        <v/>
      </c>
      <c r="DG39" s="37" t="str">
        <f t="shared" si="119"/>
        <v/>
      </c>
      <c r="DH39" s="37" t="str">
        <f t="shared" si="120"/>
        <v/>
      </c>
      <c r="DI39" s="37" t="str">
        <f t="shared" si="121"/>
        <v/>
      </c>
      <c r="DJ39" s="37" t="str">
        <f t="shared" si="122"/>
        <v/>
      </c>
      <c r="DK39" s="37" t="str">
        <f t="shared" si="123"/>
        <v/>
      </c>
      <c r="DL39" s="37" t="str">
        <f t="shared" si="124"/>
        <v/>
      </c>
      <c r="DM39" s="37" t="str">
        <f t="shared" si="125"/>
        <v/>
      </c>
      <c r="DN39" s="37" t="str">
        <f t="shared" si="126"/>
        <v/>
      </c>
      <c r="DO39" s="37" t="str">
        <f t="shared" si="127"/>
        <v/>
      </c>
      <c r="DP39" s="37" t="str">
        <f t="shared" si="128"/>
        <v/>
      </c>
      <c r="DQ39" s="37" t="str">
        <f t="shared" si="129"/>
        <v/>
      </c>
      <c r="DR39" s="37" t="str">
        <f t="shared" si="130"/>
        <v/>
      </c>
      <c r="DS39" s="37" t="str">
        <f t="shared" si="131"/>
        <v/>
      </c>
      <c r="DT39" s="37" t="str">
        <f t="shared" si="132"/>
        <v/>
      </c>
      <c r="DU39" s="37" t="str">
        <f t="shared" si="133"/>
        <v/>
      </c>
      <c r="DV39" s="37" t="str">
        <f t="shared" si="134"/>
        <v/>
      </c>
      <c r="DW39" s="37" t="str">
        <f t="shared" si="135"/>
        <v/>
      </c>
      <c r="DX39" s="37" t="str">
        <f t="shared" si="136"/>
        <v/>
      </c>
      <c r="DY39" s="37" t="str">
        <f t="shared" si="137"/>
        <v/>
      </c>
      <c r="DZ39" s="37" t="str">
        <f t="shared" si="138"/>
        <v/>
      </c>
      <c r="EA39" s="37" t="str">
        <f t="shared" si="139"/>
        <v/>
      </c>
      <c r="EB39" s="37" t="str">
        <f t="shared" si="140"/>
        <v/>
      </c>
      <c r="EC39" s="37" t="str">
        <f t="shared" si="141"/>
        <v/>
      </c>
      <c r="ED39" s="37" t="str">
        <f t="shared" si="142"/>
        <v/>
      </c>
      <c r="EE39" s="37" t="str">
        <f t="shared" si="143"/>
        <v/>
      </c>
      <c r="EF39" s="37" t="str">
        <f t="shared" si="144"/>
        <v/>
      </c>
      <c r="EG39" s="37" t="str">
        <f t="shared" si="145"/>
        <v/>
      </c>
      <c r="EH39" s="37" t="str">
        <f t="shared" si="146"/>
        <v/>
      </c>
      <c r="EI39" s="37" t="str">
        <f t="shared" si="147"/>
        <v/>
      </c>
      <c r="EJ39" s="37" t="str">
        <f t="shared" si="148"/>
        <v/>
      </c>
      <c r="EK39" s="37" t="str">
        <f t="shared" si="149"/>
        <v/>
      </c>
      <c r="EL39" s="37" t="str">
        <f t="shared" si="150"/>
        <v/>
      </c>
      <c r="EM39" s="37" t="str">
        <f t="shared" si="151"/>
        <v/>
      </c>
      <c r="EN39" s="37" t="str">
        <f t="shared" si="152"/>
        <v/>
      </c>
      <c r="EO39" s="37" t="str">
        <f t="shared" si="153"/>
        <v/>
      </c>
      <c r="EP39" s="37" t="str">
        <f t="shared" si="154"/>
        <v/>
      </c>
      <c r="EQ39" s="239" t="str">
        <f t="shared" ca="1" si="155"/>
        <v/>
      </c>
      <c r="ER39" s="239" t="str">
        <f t="shared" ca="1" si="156"/>
        <v/>
      </c>
      <c r="ES39" s="37" t="str">
        <f t="shared" ca="1" si="157"/>
        <v/>
      </c>
      <c r="ET39" s="37" t="str">
        <f t="shared" ca="1" si="158"/>
        <v/>
      </c>
      <c r="EU39" s="37" t="str">
        <f t="shared" ca="1" si="159"/>
        <v/>
      </c>
      <c r="EV39" s="37" t="str">
        <f t="shared" ca="1" si="160"/>
        <v/>
      </c>
      <c r="EW39" s="37" t="str">
        <f t="shared" ca="1" si="161"/>
        <v/>
      </c>
      <c r="EX39" s="37" t="str">
        <f t="shared" ca="1" si="162"/>
        <v/>
      </c>
      <c r="EY39" s="37" t="str">
        <f t="shared" ca="1" si="163"/>
        <v/>
      </c>
      <c r="EZ39" s="37" t="str">
        <f t="shared" ca="1" si="164"/>
        <v/>
      </c>
      <c r="FA39" s="37" t="str">
        <f t="shared" ca="1" si="165"/>
        <v/>
      </c>
      <c r="FB39" s="37" t="str">
        <f t="shared" ca="1" si="166"/>
        <v/>
      </c>
      <c r="FC39" s="37" t="str">
        <f t="shared" ca="1" si="167"/>
        <v/>
      </c>
      <c r="FD39" s="239">
        <f t="shared" si="168"/>
        <v>1</v>
      </c>
      <c r="FE39" s="37" t="str">
        <f t="shared" si="169"/>
        <v/>
      </c>
      <c r="FF39" s="37" t="str">
        <f t="shared" si="170"/>
        <v/>
      </c>
      <c r="FG39" s="37" t="str">
        <f t="shared" si="171"/>
        <v/>
      </c>
      <c r="FH39" s="37" t="str">
        <f t="shared" si="172"/>
        <v/>
      </c>
      <c r="FI39" s="239" t="str">
        <f>IF(B39=0,"",COUNTIF(FD$6:FD39,FD39))</f>
        <v/>
      </c>
      <c r="FJ39" s="37" t="str">
        <f t="shared" si="173"/>
        <v/>
      </c>
      <c r="FK39" s="240" t="str">
        <f t="shared" si="174"/>
        <v/>
      </c>
      <c r="FL39" s="37" t="str">
        <f t="shared" si="175"/>
        <v/>
      </c>
      <c r="FM39" s="37" t="str">
        <f t="shared" si="176"/>
        <v/>
      </c>
      <c r="FN39" s="37" t="str">
        <f t="shared" si="177"/>
        <v/>
      </c>
      <c r="FO39" s="37" t="str">
        <f t="shared" si="178"/>
        <v/>
      </c>
    </row>
    <row r="40" spans="1:171" ht="19.2">
      <c r="A40" s="233">
        <v>35</v>
      </c>
      <c r="B40" s="233">
        <f>COUNTIF('中間シート (2)'!M:M,行政集計シート※記入不要です!A40)</f>
        <v>0</v>
      </c>
      <c r="C40" s="241" t="str">
        <f t="shared" si="179"/>
        <v/>
      </c>
      <c r="D40" s="241" t="str">
        <f t="shared" si="180"/>
        <v/>
      </c>
      <c r="E40" s="241" t="str">
        <f t="shared" si="181"/>
        <v/>
      </c>
      <c r="F40" s="242"/>
      <c r="G40" s="235" t="str">
        <f>IFERROR(VLOOKUP($A40,'中間シート (2)'!$M$6:$AR$65,G$1,FALSE),"")</f>
        <v/>
      </c>
      <c r="H40" s="235" t="str">
        <f>IFERROR(VLOOKUP($A40,'中間シート (2)'!$M$6:$AR$65,H$1,FALSE),"")</f>
        <v/>
      </c>
      <c r="I40" s="235" t="str">
        <f>IFERROR(VLOOKUP($A40,'中間シート (2)'!$M$6:$AR$65,I$1,FALSE),"")</f>
        <v/>
      </c>
      <c r="J40" s="235" t="str">
        <f>IFERROR(VLOOKUP($A40,'中間シート (2)'!$M$6:$AR$65,J$1,FALSE),"")</f>
        <v/>
      </c>
      <c r="K40" s="235" t="str">
        <f>IFERROR(VLOOKUP($A40,'中間シート (2)'!$M$6:$AR$65,K$1,FALSE),"")</f>
        <v/>
      </c>
      <c r="L40" s="235" t="str">
        <f>IFERROR(VLOOKUP($A40,'中間シート (2)'!$M$6:$AR$65,L$1,FALSE),"")</f>
        <v/>
      </c>
      <c r="M40" s="235" t="str">
        <f>IFERROR(VLOOKUP($A40,'中間シート (2)'!$M$6:$AR$65,M$1,FALSE),"")</f>
        <v/>
      </c>
      <c r="N40" s="235" t="str">
        <f>IFERROR(VLOOKUP($A40,'中間シート (2)'!$M$6:$AR$65,N$1,FALSE),"")</f>
        <v/>
      </c>
      <c r="O40" s="235" t="str">
        <f>IFERROR(VLOOKUP($A40,'中間シート (2)'!$M$6:$AR$65,O$1,FALSE),"")</f>
        <v/>
      </c>
      <c r="P40" s="235" t="str">
        <f>IFERROR(VLOOKUP($A40,'中間シート (2)'!$M$6:$AR$65,P$1,FALSE),"")</f>
        <v/>
      </c>
      <c r="Q40" s="235" t="str">
        <f>IFERROR(VLOOKUP($A40,'中間シート (2)'!$M$6:$AR$65,Q$1,FALSE),"")</f>
        <v/>
      </c>
      <c r="R40" s="235" t="str">
        <f>IFERROR(VLOOKUP($A40,'中間シート (2)'!$M$6:$AR$65,R$1,FALSE),"")</f>
        <v/>
      </c>
      <c r="S40" s="235" t="str">
        <f>IFERROR(VLOOKUP($A40,'中間シート (2)'!$M$6:$AR$65,S$1,FALSE),"")</f>
        <v/>
      </c>
      <c r="T40" s="235" t="str">
        <f>IFERROR(VLOOKUP($A40,'中間シート (2)'!$M$6:$AR$65,T$1,FALSE),"")</f>
        <v/>
      </c>
      <c r="U40" s="235" t="str">
        <f>IFERROR(VLOOKUP($A40,'中間シート (2)'!$M$6:$AR$65,U$1,FALSE),"")</f>
        <v/>
      </c>
      <c r="V40" s="235"/>
      <c r="W40" s="235" t="str">
        <f>IFERROR(VLOOKUP($A40,'中間シート (2)'!$M$6:$AR$65,W$1,FALSE),"")</f>
        <v/>
      </c>
      <c r="X40" s="235" t="str">
        <f>IFERROR(VLOOKUP($A40,'中間シート (2)'!$M$6:$AR$65,X$1,FALSE),"")</f>
        <v/>
      </c>
      <c r="Y40" s="235" t="str">
        <f>IFERROR(VLOOKUP($A40,'中間シート (2)'!$M$6:$AR$65,Y$1,FALSE),"")</f>
        <v/>
      </c>
      <c r="Z40" s="235" t="str">
        <f>IFERROR(VLOOKUP($A40,'中間シート (2)'!$M$6:$AR$65,Z$1,FALSE),"")</f>
        <v/>
      </c>
      <c r="AA40" s="235" t="str">
        <f>IFERROR(VLOOKUP($A40,'中間シート (2)'!$M$6:$AR$65,AA$1,FALSE),"")</f>
        <v/>
      </c>
      <c r="AB40" s="235" t="str">
        <f>IFERROR(VLOOKUP($A40,'中間シート (2)'!$M$6:$AR$65,AB$1,FALSE),"")</f>
        <v/>
      </c>
      <c r="AC40" s="235" t="str">
        <f>IFERROR(VLOOKUP($A40,'中間シート (2)'!$M$6:$AR$65,AC$1,FALSE),"")</f>
        <v/>
      </c>
      <c r="AD40" s="235" t="str">
        <f>IFERROR(VLOOKUP($A40,'中間シート (2)'!$M$6:$AR$65,AD$1,FALSE),"")</f>
        <v/>
      </c>
      <c r="AE40" s="235"/>
      <c r="AF40" s="235"/>
      <c r="AG40" s="235"/>
      <c r="AH40" s="250" t="str">
        <f>IFERROR(VLOOKUP($A40,'中間シート (2)'!$M$6:$BC$67,AH$1,FALSE),"")</f>
        <v/>
      </c>
      <c r="AI40" s="250" t="str">
        <f>IFERROR(VLOOKUP($A40,'中間シート (2)'!$M$6:$BC$67,AI$1,FALSE),"")</f>
        <v/>
      </c>
      <c r="AJ40" s="250" t="str">
        <f>IFERROR(VLOOKUP($A40,'中間シート (2)'!$M$6:$BC$67,AJ$1,FALSE),"")</f>
        <v/>
      </c>
      <c r="AK40" s="250" t="str">
        <f>IFERROR(VLOOKUP($A40,'中間シート (2)'!$M$6:$BC$67,AK$1,FALSE),"")</f>
        <v/>
      </c>
      <c r="AL40" s="250" t="str">
        <f>IFERROR(VLOOKUP($A40,'中間シート (2)'!$M$6:$BC$67,AL$1,FALSE),"")</f>
        <v/>
      </c>
      <c r="AM40" s="250" t="str">
        <f>IFERROR(VLOOKUP($A40,'中間シート (2)'!$M$6:$BC$67,AM$1,FALSE),"")</f>
        <v/>
      </c>
      <c r="AN40" s="250" t="str">
        <f>IFERROR(VLOOKUP($A40,'中間シート (2)'!$M$6:$BC$67,AN$1,FALSE),"")</f>
        <v/>
      </c>
      <c r="AO40" s="250" t="str">
        <f>IFERROR(VLOOKUP($A40,'中間シート (2)'!$M$6:$BC$67,AO$1,FALSE),"")</f>
        <v/>
      </c>
      <c r="AR40" s="236"/>
      <c r="AS40" s="236"/>
      <c r="AT40" s="236"/>
      <c r="AU40" s="37">
        <f t="shared" si="182"/>
        <v>41</v>
      </c>
      <c r="AV40" s="37">
        <f t="shared" si="183"/>
        <v>41</v>
      </c>
      <c r="AW40" s="37" t="str">
        <f t="shared" si="58"/>
        <v/>
      </c>
      <c r="AX40" s="37" t="str">
        <f t="shared" si="59"/>
        <v/>
      </c>
      <c r="AY40" s="37" t="str">
        <f t="shared" si="60"/>
        <v/>
      </c>
      <c r="AZ40" s="37" t="str">
        <f t="shared" si="61"/>
        <v/>
      </c>
      <c r="BA40" s="37" t="str">
        <f t="shared" si="62"/>
        <v/>
      </c>
      <c r="BB40" s="37" t="str">
        <f ca="1">IF(AB40="","",IF(COUNTIF(エラー23シート!$G$5:$G$79, OFFSET(I40,IF(H40="",0,-H40+1),0)*100+OFFSET(X40,IF(H40="",0,-H40+1),0)*10+AB40)&gt;0,23,""))</f>
        <v/>
      </c>
      <c r="BC40" s="37" t="str">
        <f t="shared" si="63"/>
        <v/>
      </c>
      <c r="BD40" s="37" t="str">
        <f t="shared" si="64"/>
        <v/>
      </c>
      <c r="BE40" s="37" t="str">
        <f t="shared" si="65"/>
        <v/>
      </c>
      <c r="BF40" s="37" t="str">
        <f t="shared" si="66"/>
        <v/>
      </c>
      <c r="BG40" s="37" t="str">
        <f t="shared" si="67"/>
        <v/>
      </c>
      <c r="BH40" s="37" t="str">
        <f t="shared" si="68"/>
        <v/>
      </c>
      <c r="BI40" s="37" t="str">
        <f t="shared" si="69"/>
        <v/>
      </c>
      <c r="BJ40" s="37" t="str">
        <f t="shared" si="70"/>
        <v/>
      </c>
      <c r="BK40" s="37" t="str">
        <f t="shared" si="71"/>
        <v/>
      </c>
      <c r="BL40" s="37" t="str">
        <f t="shared" si="72"/>
        <v/>
      </c>
      <c r="BM40" s="37" t="str">
        <f t="shared" si="73"/>
        <v/>
      </c>
      <c r="BN40" s="37" t="str">
        <f t="shared" si="74"/>
        <v/>
      </c>
      <c r="BO40" s="37" t="str">
        <f t="shared" si="75"/>
        <v/>
      </c>
      <c r="BP40" s="37" t="str">
        <f t="shared" si="76"/>
        <v/>
      </c>
      <c r="BQ40" s="37" t="str">
        <f t="shared" si="77"/>
        <v/>
      </c>
      <c r="BR40" s="37" t="str">
        <f t="shared" si="78"/>
        <v/>
      </c>
      <c r="BS40" s="237" t="str">
        <f t="shared" si="79"/>
        <v/>
      </c>
      <c r="BT40" s="37" t="str">
        <f t="shared" si="80"/>
        <v/>
      </c>
      <c r="BU40" s="37" t="str">
        <f t="shared" si="81"/>
        <v/>
      </c>
      <c r="BV40" s="37" t="str">
        <f t="shared" si="82"/>
        <v/>
      </c>
      <c r="BW40" s="37" t="str">
        <f t="shared" si="83"/>
        <v/>
      </c>
      <c r="BX40" s="37" t="str">
        <f t="shared" si="84"/>
        <v/>
      </c>
      <c r="BY40" s="37" t="str">
        <f t="shared" si="85"/>
        <v/>
      </c>
      <c r="BZ40" s="37" t="str">
        <f t="shared" si="86"/>
        <v/>
      </c>
      <c r="CA40" s="37" t="str">
        <f t="shared" si="87"/>
        <v/>
      </c>
      <c r="CB40" s="37" t="str">
        <f t="shared" si="88"/>
        <v/>
      </c>
      <c r="CC40" s="37" t="str">
        <f t="shared" si="89"/>
        <v/>
      </c>
      <c r="CD40" s="37" t="str">
        <f t="shared" si="90"/>
        <v/>
      </c>
      <c r="CE40" s="37" t="str">
        <f t="shared" si="91"/>
        <v/>
      </c>
      <c r="CF40" s="37" t="str">
        <f t="shared" si="92"/>
        <v/>
      </c>
      <c r="CG40" s="37" t="str">
        <f t="shared" si="93"/>
        <v/>
      </c>
      <c r="CH40" s="37" t="str">
        <f t="shared" si="94"/>
        <v/>
      </c>
      <c r="CI40" s="37" t="str">
        <f t="shared" si="95"/>
        <v/>
      </c>
      <c r="CJ40" s="37" t="str">
        <f t="shared" si="96"/>
        <v/>
      </c>
      <c r="CK40" s="37" t="str">
        <f t="shared" si="97"/>
        <v/>
      </c>
      <c r="CL40" s="238" t="str">
        <f t="shared" si="98"/>
        <v/>
      </c>
      <c r="CM40" s="37" t="str">
        <f t="shared" si="99"/>
        <v/>
      </c>
      <c r="CN40" s="37" t="str">
        <f t="shared" si="100"/>
        <v/>
      </c>
      <c r="CO40" s="37" t="str">
        <f t="shared" si="101"/>
        <v/>
      </c>
      <c r="CP40" s="37" t="str">
        <f t="shared" si="102"/>
        <v/>
      </c>
      <c r="CQ40" s="37" t="str">
        <f t="shared" si="103"/>
        <v/>
      </c>
      <c r="CR40" s="37" t="str">
        <f t="shared" si="104"/>
        <v/>
      </c>
      <c r="CS40" s="37" t="str">
        <f t="shared" si="105"/>
        <v/>
      </c>
      <c r="CT40" s="37" t="str">
        <f t="shared" si="106"/>
        <v/>
      </c>
      <c r="CU40" s="37" t="str">
        <f t="shared" si="107"/>
        <v/>
      </c>
      <c r="CV40" s="239">
        <f t="shared" si="108"/>
        <v>0</v>
      </c>
      <c r="CW40" s="37" t="str">
        <f t="shared" si="109"/>
        <v/>
      </c>
      <c r="CX40" s="37" t="str">
        <f t="shared" si="110"/>
        <v/>
      </c>
      <c r="CY40" s="37" t="str">
        <f t="shared" si="111"/>
        <v/>
      </c>
      <c r="CZ40" s="37" t="str">
        <f t="shared" si="112"/>
        <v/>
      </c>
      <c r="DA40" s="37" t="str">
        <f t="shared" si="113"/>
        <v/>
      </c>
      <c r="DB40" s="37" t="str">
        <f t="shared" si="114"/>
        <v/>
      </c>
      <c r="DC40" s="37" t="str">
        <f t="shared" si="115"/>
        <v/>
      </c>
      <c r="DD40" s="37" t="str">
        <f t="shared" si="116"/>
        <v/>
      </c>
      <c r="DE40" s="37" t="str">
        <f t="shared" si="117"/>
        <v/>
      </c>
      <c r="DF40" s="37" t="str">
        <f t="shared" si="118"/>
        <v/>
      </c>
      <c r="DG40" s="37" t="str">
        <f t="shared" si="119"/>
        <v/>
      </c>
      <c r="DH40" s="37" t="str">
        <f t="shared" si="120"/>
        <v/>
      </c>
      <c r="DI40" s="37" t="str">
        <f t="shared" si="121"/>
        <v/>
      </c>
      <c r="DJ40" s="37" t="str">
        <f t="shared" si="122"/>
        <v/>
      </c>
      <c r="DK40" s="37" t="str">
        <f t="shared" si="123"/>
        <v/>
      </c>
      <c r="DL40" s="37" t="str">
        <f t="shared" si="124"/>
        <v/>
      </c>
      <c r="DM40" s="37" t="str">
        <f t="shared" si="125"/>
        <v/>
      </c>
      <c r="DN40" s="37" t="str">
        <f t="shared" si="126"/>
        <v/>
      </c>
      <c r="DO40" s="37" t="str">
        <f t="shared" si="127"/>
        <v/>
      </c>
      <c r="DP40" s="37" t="str">
        <f t="shared" si="128"/>
        <v/>
      </c>
      <c r="DQ40" s="37" t="str">
        <f t="shared" si="129"/>
        <v/>
      </c>
      <c r="DR40" s="37" t="str">
        <f t="shared" si="130"/>
        <v/>
      </c>
      <c r="DS40" s="37" t="str">
        <f t="shared" si="131"/>
        <v/>
      </c>
      <c r="DT40" s="37" t="str">
        <f t="shared" si="132"/>
        <v/>
      </c>
      <c r="DU40" s="37" t="str">
        <f t="shared" si="133"/>
        <v/>
      </c>
      <c r="DV40" s="37" t="str">
        <f t="shared" si="134"/>
        <v/>
      </c>
      <c r="DW40" s="37" t="str">
        <f t="shared" si="135"/>
        <v/>
      </c>
      <c r="DX40" s="37" t="str">
        <f t="shared" si="136"/>
        <v/>
      </c>
      <c r="DY40" s="37" t="str">
        <f t="shared" si="137"/>
        <v/>
      </c>
      <c r="DZ40" s="37" t="str">
        <f t="shared" si="138"/>
        <v/>
      </c>
      <c r="EA40" s="37" t="str">
        <f t="shared" si="139"/>
        <v/>
      </c>
      <c r="EB40" s="37" t="str">
        <f t="shared" si="140"/>
        <v/>
      </c>
      <c r="EC40" s="37" t="str">
        <f t="shared" si="141"/>
        <v/>
      </c>
      <c r="ED40" s="37" t="str">
        <f t="shared" si="142"/>
        <v/>
      </c>
      <c r="EE40" s="37" t="str">
        <f t="shared" si="143"/>
        <v/>
      </c>
      <c r="EF40" s="37" t="str">
        <f t="shared" si="144"/>
        <v/>
      </c>
      <c r="EG40" s="37" t="str">
        <f t="shared" si="145"/>
        <v/>
      </c>
      <c r="EH40" s="37" t="str">
        <f t="shared" si="146"/>
        <v/>
      </c>
      <c r="EI40" s="37" t="str">
        <f t="shared" si="147"/>
        <v/>
      </c>
      <c r="EJ40" s="37" t="str">
        <f t="shared" si="148"/>
        <v/>
      </c>
      <c r="EK40" s="37" t="str">
        <f t="shared" si="149"/>
        <v/>
      </c>
      <c r="EL40" s="37" t="str">
        <f t="shared" si="150"/>
        <v/>
      </c>
      <c r="EM40" s="37" t="str">
        <f t="shared" si="151"/>
        <v/>
      </c>
      <c r="EN40" s="37" t="str">
        <f t="shared" si="152"/>
        <v/>
      </c>
      <c r="EO40" s="37" t="str">
        <f t="shared" si="153"/>
        <v/>
      </c>
      <c r="EP40" s="37" t="str">
        <f t="shared" si="154"/>
        <v/>
      </c>
      <c r="EQ40" s="239" t="str">
        <f t="shared" ca="1" si="155"/>
        <v/>
      </c>
      <c r="ER40" s="239" t="str">
        <f t="shared" ca="1" si="156"/>
        <v/>
      </c>
      <c r="ES40" s="37" t="str">
        <f t="shared" ca="1" si="157"/>
        <v/>
      </c>
      <c r="ET40" s="37" t="str">
        <f t="shared" ca="1" si="158"/>
        <v/>
      </c>
      <c r="EU40" s="37" t="str">
        <f t="shared" ca="1" si="159"/>
        <v/>
      </c>
      <c r="EV40" s="37" t="str">
        <f t="shared" ca="1" si="160"/>
        <v/>
      </c>
      <c r="EW40" s="37" t="str">
        <f t="shared" ca="1" si="161"/>
        <v/>
      </c>
      <c r="EX40" s="37" t="str">
        <f t="shared" ca="1" si="162"/>
        <v/>
      </c>
      <c r="EY40" s="37" t="str">
        <f t="shared" ca="1" si="163"/>
        <v/>
      </c>
      <c r="EZ40" s="37" t="str">
        <f t="shared" ca="1" si="164"/>
        <v/>
      </c>
      <c r="FA40" s="37" t="str">
        <f t="shared" ca="1" si="165"/>
        <v/>
      </c>
      <c r="FB40" s="37" t="str">
        <f t="shared" ca="1" si="166"/>
        <v/>
      </c>
      <c r="FC40" s="37" t="str">
        <f t="shared" ca="1" si="167"/>
        <v/>
      </c>
      <c r="FD40" s="239">
        <f t="shared" si="168"/>
        <v>1</v>
      </c>
      <c r="FE40" s="37" t="str">
        <f t="shared" si="169"/>
        <v/>
      </c>
      <c r="FF40" s="37" t="str">
        <f t="shared" si="170"/>
        <v/>
      </c>
      <c r="FG40" s="37" t="str">
        <f t="shared" si="171"/>
        <v/>
      </c>
      <c r="FH40" s="37" t="str">
        <f t="shared" si="172"/>
        <v/>
      </c>
      <c r="FI40" s="239" t="str">
        <f>IF(B40=0,"",COUNTIF(FD$6:FD40,FD40))</f>
        <v/>
      </c>
      <c r="FJ40" s="37" t="str">
        <f t="shared" si="173"/>
        <v/>
      </c>
      <c r="FK40" s="240" t="str">
        <f t="shared" si="174"/>
        <v/>
      </c>
      <c r="FL40" s="37" t="str">
        <f t="shared" si="175"/>
        <v/>
      </c>
      <c r="FM40" s="37" t="str">
        <f t="shared" si="176"/>
        <v/>
      </c>
      <c r="FN40" s="37" t="str">
        <f t="shared" si="177"/>
        <v/>
      </c>
      <c r="FO40" s="37" t="str">
        <f t="shared" si="178"/>
        <v/>
      </c>
    </row>
    <row r="41" spans="1:171" ht="19.2">
      <c r="A41" s="233">
        <v>36</v>
      </c>
      <c r="B41" s="233">
        <f>COUNTIF('中間シート (2)'!M:M,行政集計シート※記入不要です!A41)</f>
        <v>0</v>
      </c>
      <c r="C41" s="241" t="str">
        <f>IF(OR(G41&lt;&gt;"",H41&lt;&gt;""),C40,"")</f>
        <v/>
      </c>
      <c r="D41" s="241" t="str">
        <f>IF(OR(G41&lt;&gt;"",H41&lt;&gt;""),D40,"")</f>
        <v/>
      </c>
      <c r="E41" s="241" t="str">
        <f t="shared" si="181"/>
        <v/>
      </c>
      <c r="F41" s="242"/>
      <c r="G41" s="235" t="str">
        <f>IFERROR(VLOOKUP($A41,'中間シート (2)'!$M$6:$AR$65,G$1,FALSE),"")</f>
        <v/>
      </c>
      <c r="H41" s="235" t="str">
        <f>IFERROR(VLOOKUP($A41,'中間シート (2)'!$M$6:$AR$65,H$1,FALSE),"")</f>
        <v/>
      </c>
      <c r="I41" s="235" t="str">
        <f>IFERROR(VLOOKUP($A41,'中間シート (2)'!$M$6:$AR$65,I$1,FALSE),"")</f>
        <v/>
      </c>
      <c r="J41" s="235" t="str">
        <f>IFERROR(VLOOKUP($A41,'中間シート (2)'!$M$6:$AR$65,J$1,FALSE),"")</f>
        <v/>
      </c>
      <c r="K41" s="235" t="str">
        <f>IFERROR(VLOOKUP($A41,'中間シート (2)'!$M$6:$AR$65,K$1,FALSE),"")</f>
        <v/>
      </c>
      <c r="L41" s="235" t="str">
        <f>IFERROR(VLOOKUP($A41,'中間シート (2)'!$M$6:$AR$65,L$1,FALSE),"")</f>
        <v/>
      </c>
      <c r="M41" s="235" t="str">
        <f>IFERROR(VLOOKUP($A41,'中間シート (2)'!$M$6:$AR$65,M$1,FALSE),"")</f>
        <v/>
      </c>
      <c r="N41" s="235" t="str">
        <f>IFERROR(VLOOKUP($A41,'中間シート (2)'!$M$6:$AR$65,N$1,FALSE),"")</f>
        <v/>
      </c>
      <c r="O41" s="235" t="str">
        <f>IFERROR(VLOOKUP($A41,'中間シート (2)'!$M$6:$AR$65,O$1,FALSE),"")</f>
        <v/>
      </c>
      <c r="P41" s="235" t="str">
        <f>IFERROR(VLOOKUP($A41,'中間シート (2)'!$M$6:$AR$65,P$1,FALSE),"")</f>
        <v/>
      </c>
      <c r="Q41" s="235" t="str">
        <f>IFERROR(VLOOKUP($A41,'中間シート (2)'!$M$6:$AR$65,Q$1,FALSE),"")</f>
        <v/>
      </c>
      <c r="R41" s="235" t="str">
        <f>IFERROR(VLOOKUP($A41,'中間シート (2)'!$M$6:$AR$65,R$1,FALSE),"")</f>
        <v/>
      </c>
      <c r="S41" s="235" t="str">
        <f>IFERROR(VLOOKUP($A41,'中間シート (2)'!$M$6:$AR$65,S$1,FALSE),"")</f>
        <v/>
      </c>
      <c r="T41" s="235" t="str">
        <f>IFERROR(VLOOKUP($A41,'中間シート (2)'!$M$6:$AR$65,T$1,FALSE),"")</f>
        <v/>
      </c>
      <c r="U41" s="235" t="str">
        <f>IFERROR(VLOOKUP($A41,'中間シート (2)'!$M$6:$AR$65,U$1,FALSE),"")</f>
        <v/>
      </c>
      <c r="V41" s="235"/>
      <c r="W41" s="235" t="str">
        <f>IFERROR(VLOOKUP($A41,'中間シート (2)'!$M$6:$AR$65,W$1,FALSE),"")</f>
        <v/>
      </c>
      <c r="X41" s="235" t="str">
        <f>IFERROR(VLOOKUP($A41,'中間シート (2)'!$M$6:$AR$65,X$1,FALSE),"")</f>
        <v/>
      </c>
      <c r="Y41" s="235" t="str">
        <f>IFERROR(VLOOKUP($A41,'中間シート (2)'!$M$6:$AR$65,Y$1,FALSE),"")</f>
        <v/>
      </c>
      <c r="Z41" s="235" t="str">
        <f>IFERROR(VLOOKUP($A41,'中間シート (2)'!$M$6:$AR$65,Z$1,FALSE),"")</f>
        <v/>
      </c>
      <c r="AA41" s="235" t="str">
        <f>IFERROR(VLOOKUP($A41,'中間シート (2)'!$M$6:$AR$65,AA$1,FALSE),"")</f>
        <v/>
      </c>
      <c r="AB41" s="235" t="str">
        <f>IFERROR(VLOOKUP($A41,'中間シート (2)'!$M$6:$AR$65,AB$1,FALSE),"")</f>
        <v/>
      </c>
      <c r="AC41" s="235" t="str">
        <f>IFERROR(VLOOKUP($A41,'中間シート (2)'!$M$6:$AR$65,AC$1,FALSE),"")</f>
        <v/>
      </c>
      <c r="AD41" s="235" t="str">
        <f>IFERROR(VLOOKUP($A41,'中間シート (2)'!$M$6:$AR$65,AD$1,FALSE),"")</f>
        <v/>
      </c>
      <c r="AE41" s="235"/>
      <c r="AF41" s="235"/>
      <c r="AG41" s="235"/>
      <c r="AH41" s="250" t="str">
        <f>IFERROR(VLOOKUP($A41,'中間シート (2)'!$M$6:$BC$67,AH$1,FALSE),"")</f>
        <v/>
      </c>
      <c r="AI41" s="250" t="str">
        <f>IFERROR(VLOOKUP($A41,'中間シート (2)'!$M$6:$BC$67,AI$1,FALSE),"")</f>
        <v/>
      </c>
      <c r="AJ41" s="250" t="str">
        <f>IFERROR(VLOOKUP($A41,'中間シート (2)'!$M$6:$BC$67,AJ$1,FALSE),"")</f>
        <v/>
      </c>
      <c r="AK41" s="250" t="str">
        <f>IFERROR(VLOOKUP($A41,'中間シート (2)'!$M$6:$BC$67,AK$1,FALSE),"")</f>
        <v/>
      </c>
      <c r="AL41" s="250" t="str">
        <f>IFERROR(VLOOKUP($A41,'中間シート (2)'!$M$6:$BC$67,AL$1,FALSE),"")</f>
        <v/>
      </c>
      <c r="AM41" s="250" t="str">
        <f>IFERROR(VLOOKUP($A41,'中間シート (2)'!$M$6:$BC$67,AM$1,FALSE),"")</f>
        <v/>
      </c>
      <c r="AN41" s="250" t="str">
        <f>IFERROR(VLOOKUP($A41,'中間シート (2)'!$M$6:$BC$67,AN$1,FALSE),"")</f>
        <v/>
      </c>
      <c r="AO41" s="250" t="str">
        <f>IFERROR(VLOOKUP($A41,'中間シート (2)'!$M$6:$BC$67,AO$1,FALSE),"")</f>
        <v/>
      </c>
      <c r="AR41" s="236"/>
      <c r="AS41" s="236"/>
      <c r="AT41" s="236"/>
      <c r="AU41" s="37">
        <f t="shared" si="182"/>
        <v>41</v>
      </c>
      <c r="AV41" s="37">
        <f t="shared" si="183"/>
        <v>41</v>
      </c>
      <c r="AW41" s="37" t="str">
        <f t="shared" si="58"/>
        <v/>
      </c>
      <c r="AX41" s="37" t="str">
        <f t="shared" si="59"/>
        <v/>
      </c>
      <c r="AY41" s="37" t="str">
        <f t="shared" si="60"/>
        <v/>
      </c>
      <c r="AZ41" s="37" t="str">
        <f t="shared" si="61"/>
        <v/>
      </c>
      <c r="BA41" s="37" t="str">
        <f t="shared" si="62"/>
        <v/>
      </c>
      <c r="BB41" s="37" t="str">
        <f ca="1">IF(AB41="","",IF(COUNTIF(エラー23シート!$G$5:$G$79, OFFSET(I41,IF(H41="",0,-H41+1),0)*100+OFFSET(X41,IF(H41="",0,-H41+1),0)*10+AB41)&gt;0,23,""))</f>
        <v/>
      </c>
      <c r="BC41" s="37" t="str">
        <f t="shared" si="63"/>
        <v/>
      </c>
      <c r="BD41" s="37" t="str">
        <f t="shared" si="64"/>
        <v/>
      </c>
      <c r="BE41" s="37" t="str">
        <f t="shared" si="65"/>
        <v/>
      </c>
      <c r="BF41" s="37" t="str">
        <f t="shared" si="66"/>
        <v/>
      </c>
      <c r="BG41" s="37" t="str">
        <f t="shared" si="67"/>
        <v/>
      </c>
      <c r="BH41" s="37" t="str">
        <f t="shared" si="68"/>
        <v/>
      </c>
      <c r="BI41" s="37" t="str">
        <f t="shared" si="69"/>
        <v/>
      </c>
      <c r="BJ41" s="37" t="str">
        <f t="shared" si="70"/>
        <v/>
      </c>
      <c r="BK41" s="37" t="str">
        <f t="shared" si="71"/>
        <v/>
      </c>
      <c r="BL41" s="37" t="str">
        <f t="shared" si="72"/>
        <v/>
      </c>
      <c r="BM41" s="37" t="str">
        <f t="shared" si="73"/>
        <v/>
      </c>
      <c r="BN41" s="37" t="str">
        <f t="shared" si="74"/>
        <v/>
      </c>
      <c r="BO41" s="37" t="str">
        <f t="shared" si="75"/>
        <v/>
      </c>
      <c r="BP41" s="37" t="str">
        <f t="shared" si="76"/>
        <v/>
      </c>
      <c r="BQ41" s="37" t="str">
        <f t="shared" si="77"/>
        <v/>
      </c>
      <c r="BR41" s="37" t="str">
        <f t="shared" si="78"/>
        <v/>
      </c>
      <c r="BS41" s="237" t="str">
        <f t="shared" si="79"/>
        <v/>
      </c>
      <c r="BT41" s="37" t="str">
        <f t="shared" si="80"/>
        <v/>
      </c>
      <c r="BU41" s="37" t="str">
        <f t="shared" si="81"/>
        <v/>
      </c>
      <c r="BV41" s="37" t="str">
        <f t="shared" si="82"/>
        <v/>
      </c>
      <c r="BW41" s="37" t="str">
        <f t="shared" si="83"/>
        <v/>
      </c>
      <c r="BX41" s="37" t="str">
        <f t="shared" si="84"/>
        <v/>
      </c>
      <c r="BY41" s="37" t="str">
        <f t="shared" si="85"/>
        <v/>
      </c>
      <c r="BZ41" s="37" t="str">
        <f t="shared" si="86"/>
        <v/>
      </c>
      <c r="CA41" s="37" t="str">
        <f t="shared" si="87"/>
        <v/>
      </c>
      <c r="CB41" s="37" t="str">
        <f t="shared" si="88"/>
        <v/>
      </c>
      <c r="CC41" s="37" t="str">
        <f t="shared" si="89"/>
        <v/>
      </c>
      <c r="CD41" s="37" t="str">
        <f t="shared" si="90"/>
        <v/>
      </c>
      <c r="CE41" s="37" t="str">
        <f t="shared" si="91"/>
        <v/>
      </c>
      <c r="CF41" s="37" t="str">
        <f t="shared" si="92"/>
        <v/>
      </c>
      <c r="CG41" s="37" t="str">
        <f t="shared" si="93"/>
        <v/>
      </c>
      <c r="CH41" s="37" t="str">
        <f t="shared" si="94"/>
        <v/>
      </c>
      <c r="CI41" s="37" t="str">
        <f t="shared" si="95"/>
        <v/>
      </c>
      <c r="CJ41" s="37" t="str">
        <f t="shared" si="96"/>
        <v/>
      </c>
      <c r="CK41" s="37" t="str">
        <f t="shared" si="97"/>
        <v/>
      </c>
      <c r="CL41" s="238" t="str">
        <f t="shared" si="98"/>
        <v/>
      </c>
      <c r="CM41" s="37" t="str">
        <f t="shared" si="99"/>
        <v/>
      </c>
      <c r="CN41" s="37" t="str">
        <f t="shared" si="100"/>
        <v/>
      </c>
      <c r="CO41" s="37" t="str">
        <f t="shared" si="101"/>
        <v/>
      </c>
      <c r="CP41" s="37" t="str">
        <f t="shared" si="102"/>
        <v/>
      </c>
      <c r="CQ41" s="37" t="str">
        <f t="shared" si="103"/>
        <v/>
      </c>
      <c r="CR41" s="37" t="str">
        <f t="shared" si="104"/>
        <v/>
      </c>
      <c r="CS41" s="37" t="str">
        <f t="shared" si="105"/>
        <v/>
      </c>
      <c r="CT41" s="37" t="str">
        <f t="shared" si="106"/>
        <v/>
      </c>
      <c r="CU41" s="37" t="str">
        <f t="shared" si="107"/>
        <v/>
      </c>
      <c r="CV41" s="239">
        <f t="shared" si="108"/>
        <v>0</v>
      </c>
      <c r="CW41" s="37" t="str">
        <f t="shared" si="109"/>
        <v/>
      </c>
      <c r="CX41" s="37" t="str">
        <f t="shared" si="110"/>
        <v/>
      </c>
      <c r="CY41" s="37" t="str">
        <f t="shared" si="111"/>
        <v/>
      </c>
      <c r="CZ41" s="37" t="str">
        <f t="shared" si="112"/>
        <v/>
      </c>
      <c r="DA41" s="37" t="str">
        <f t="shared" si="113"/>
        <v/>
      </c>
      <c r="DB41" s="37" t="str">
        <f t="shared" si="114"/>
        <v/>
      </c>
      <c r="DC41" s="37" t="str">
        <f t="shared" si="115"/>
        <v/>
      </c>
      <c r="DD41" s="37" t="str">
        <f t="shared" si="116"/>
        <v/>
      </c>
      <c r="DE41" s="37" t="str">
        <f t="shared" si="117"/>
        <v/>
      </c>
      <c r="DF41" s="37" t="str">
        <f t="shared" si="118"/>
        <v/>
      </c>
      <c r="DG41" s="37" t="str">
        <f t="shared" si="119"/>
        <v/>
      </c>
      <c r="DH41" s="37" t="str">
        <f t="shared" si="120"/>
        <v/>
      </c>
      <c r="DI41" s="37" t="str">
        <f t="shared" si="121"/>
        <v/>
      </c>
      <c r="DJ41" s="37" t="str">
        <f t="shared" si="122"/>
        <v/>
      </c>
      <c r="DK41" s="37" t="str">
        <f t="shared" si="123"/>
        <v/>
      </c>
      <c r="DL41" s="37" t="str">
        <f t="shared" si="124"/>
        <v/>
      </c>
      <c r="DM41" s="37" t="str">
        <f t="shared" si="125"/>
        <v/>
      </c>
      <c r="DN41" s="37" t="str">
        <f t="shared" si="126"/>
        <v/>
      </c>
      <c r="DO41" s="37" t="str">
        <f t="shared" si="127"/>
        <v/>
      </c>
      <c r="DP41" s="37" t="str">
        <f t="shared" si="128"/>
        <v/>
      </c>
      <c r="DQ41" s="37" t="str">
        <f t="shared" si="129"/>
        <v/>
      </c>
      <c r="DR41" s="37" t="str">
        <f t="shared" si="130"/>
        <v/>
      </c>
      <c r="DS41" s="37" t="str">
        <f t="shared" si="131"/>
        <v/>
      </c>
      <c r="DT41" s="37" t="str">
        <f t="shared" si="132"/>
        <v/>
      </c>
      <c r="DU41" s="37" t="str">
        <f t="shared" si="133"/>
        <v/>
      </c>
      <c r="DV41" s="37" t="str">
        <f t="shared" si="134"/>
        <v/>
      </c>
      <c r="DW41" s="37" t="str">
        <f t="shared" si="135"/>
        <v/>
      </c>
      <c r="DX41" s="37" t="str">
        <f t="shared" si="136"/>
        <v/>
      </c>
      <c r="DY41" s="37" t="str">
        <f t="shared" si="137"/>
        <v/>
      </c>
      <c r="DZ41" s="37" t="str">
        <f t="shared" si="138"/>
        <v/>
      </c>
      <c r="EA41" s="37" t="str">
        <f t="shared" si="139"/>
        <v/>
      </c>
      <c r="EB41" s="37" t="str">
        <f t="shared" si="140"/>
        <v/>
      </c>
      <c r="EC41" s="37" t="str">
        <f t="shared" si="141"/>
        <v/>
      </c>
      <c r="ED41" s="37" t="str">
        <f t="shared" si="142"/>
        <v/>
      </c>
      <c r="EE41" s="37" t="str">
        <f t="shared" si="143"/>
        <v/>
      </c>
      <c r="EF41" s="37" t="str">
        <f t="shared" si="144"/>
        <v/>
      </c>
      <c r="EG41" s="37" t="str">
        <f t="shared" si="145"/>
        <v/>
      </c>
      <c r="EH41" s="37" t="str">
        <f t="shared" si="146"/>
        <v/>
      </c>
      <c r="EI41" s="37" t="str">
        <f t="shared" si="147"/>
        <v/>
      </c>
      <c r="EJ41" s="37" t="str">
        <f t="shared" si="148"/>
        <v/>
      </c>
      <c r="EK41" s="37" t="str">
        <f t="shared" si="149"/>
        <v/>
      </c>
      <c r="EL41" s="37" t="str">
        <f t="shared" si="150"/>
        <v/>
      </c>
      <c r="EM41" s="37" t="str">
        <f t="shared" si="151"/>
        <v/>
      </c>
      <c r="EN41" s="37" t="str">
        <f t="shared" si="152"/>
        <v/>
      </c>
      <c r="EO41" s="37" t="str">
        <f t="shared" si="153"/>
        <v/>
      </c>
      <c r="EP41" s="37" t="str">
        <f t="shared" si="154"/>
        <v/>
      </c>
      <c r="EQ41" s="239" t="str">
        <f t="shared" ca="1" si="155"/>
        <v/>
      </c>
      <c r="ER41" s="239" t="str">
        <f t="shared" ca="1" si="156"/>
        <v/>
      </c>
      <c r="ES41" s="37" t="str">
        <f t="shared" ca="1" si="157"/>
        <v/>
      </c>
      <c r="ET41" s="37" t="str">
        <f t="shared" ca="1" si="158"/>
        <v/>
      </c>
      <c r="EU41" s="37" t="str">
        <f t="shared" ca="1" si="159"/>
        <v/>
      </c>
      <c r="EV41" s="37" t="str">
        <f t="shared" ca="1" si="160"/>
        <v/>
      </c>
      <c r="EW41" s="37" t="str">
        <f t="shared" ca="1" si="161"/>
        <v/>
      </c>
      <c r="EX41" s="37" t="str">
        <f t="shared" ca="1" si="162"/>
        <v/>
      </c>
      <c r="EY41" s="37" t="str">
        <f t="shared" ca="1" si="163"/>
        <v/>
      </c>
      <c r="EZ41" s="37" t="str">
        <f t="shared" ca="1" si="164"/>
        <v/>
      </c>
      <c r="FA41" s="37" t="str">
        <f t="shared" ca="1" si="165"/>
        <v/>
      </c>
      <c r="FB41" s="37" t="str">
        <f t="shared" ca="1" si="166"/>
        <v/>
      </c>
      <c r="FC41" s="37" t="str">
        <f t="shared" ca="1" si="167"/>
        <v/>
      </c>
      <c r="FD41" s="239">
        <f t="shared" si="168"/>
        <v>1</v>
      </c>
      <c r="FE41" s="37" t="str">
        <f t="shared" si="169"/>
        <v/>
      </c>
      <c r="FF41" s="37" t="str">
        <f t="shared" si="170"/>
        <v/>
      </c>
      <c r="FG41" s="37" t="str">
        <f t="shared" si="171"/>
        <v/>
      </c>
      <c r="FH41" s="37" t="str">
        <f t="shared" si="172"/>
        <v/>
      </c>
      <c r="FI41" s="239" t="str">
        <f>IF(B41=0,"",COUNTIF(FD$6:FD41,FD41))</f>
        <v/>
      </c>
      <c r="FJ41" s="37" t="str">
        <f t="shared" si="173"/>
        <v/>
      </c>
      <c r="FK41" s="240" t="str">
        <f t="shared" si="174"/>
        <v/>
      </c>
      <c r="FL41" s="37" t="str">
        <f t="shared" si="175"/>
        <v/>
      </c>
      <c r="FM41" s="37" t="str">
        <f t="shared" si="176"/>
        <v/>
      </c>
      <c r="FN41" s="37" t="str">
        <f t="shared" si="177"/>
        <v/>
      </c>
      <c r="FO41" s="37" t="str">
        <f t="shared" si="178"/>
        <v/>
      </c>
    </row>
    <row r="42" spans="1:171" ht="19.2">
      <c r="A42" s="233">
        <v>37</v>
      </c>
      <c r="B42" s="233">
        <f>COUNTIF('中間シート (2)'!M:M,行政集計シート※記入不要です!A42)</f>
        <v>0</v>
      </c>
      <c r="C42" s="241" t="str">
        <f>IF(OR(G42&lt;&gt;"",H42&lt;&gt;""),C41,"")</f>
        <v/>
      </c>
      <c r="D42" s="241" t="str">
        <f t="shared" ref="D42:D65" si="184">IF(OR(G42&lt;&gt;"",H42&lt;&gt;""),D41,"")</f>
        <v/>
      </c>
      <c r="E42" s="241" t="str">
        <f t="shared" si="181"/>
        <v/>
      </c>
      <c r="F42" s="242"/>
      <c r="G42" s="235" t="str">
        <f>IFERROR(VLOOKUP($A42,'中間シート (2)'!$M$6:$AR$65,G$1,FALSE),"")</f>
        <v/>
      </c>
      <c r="H42" s="235" t="str">
        <f>IFERROR(VLOOKUP($A42,'中間シート (2)'!$M$6:$AR$65,H$1,FALSE),"")</f>
        <v/>
      </c>
      <c r="I42" s="235" t="str">
        <f>IFERROR(VLOOKUP($A42,'中間シート (2)'!$M$6:$AR$65,I$1,FALSE),"")</f>
        <v/>
      </c>
      <c r="J42" s="235" t="str">
        <f>IFERROR(VLOOKUP($A42,'中間シート (2)'!$M$6:$AR$65,J$1,FALSE),"")</f>
        <v/>
      </c>
      <c r="K42" s="235" t="str">
        <f>IFERROR(VLOOKUP($A42,'中間シート (2)'!$M$6:$AR$65,K$1,FALSE),"")</f>
        <v/>
      </c>
      <c r="L42" s="235" t="str">
        <f>IFERROR(VLOOKUP($A42,'中間シート (2)'!$M$6:$AR$65,L$1,FALSE),"")</f>
        <v/>
      </c>
      <c r="M42" s="235" t="str">
        <f>IFERROR(VLOOKUP($A42,'中間シート (2)'!$M$6:$AR$65,M$1,FALSE),"")</f>
        <v/>
      </c>
      <c r="N42" s="235" t="str">
        <f>IFERROR(VLOOKUP($A42,'中間シート (2)'!$M$6:$AR$65,N$1,FALSE),"")</f>
        <v/>
      </c>
      <c r="O42" s="235" t="str">
        <f>IFERROR(VLOOKUP($A42,'中間シート (2)'!$M$6:$AR$65,O$1,FALSE),"")</f>
        <v/>
      </c>
      <c r="P42" s="235" t="str">
        <f>IFERROR(VLOOKUP($A42,'中間シート (2)'!$M$6:$AR$65,P$1,FALSE),"")</f>
        <v/>
      </c>
      <c r="Q42" s="235" t="str">
        <f>IFERROR(VLOOKUP($A42,'中間シート (2)'!$M$6:$AR$65,Q$1,FALSE),"")</f>
        <v/>
      </c>
      <c r="R42" s="235" t="str">
        <f>IFERROR(VLOOKUP($A42,'中間シート (2)'!$M$6:$AR$65,R$1,FALSE),"")</f>
        <v/>
      </c>
      <c r="S42" s="235" t="str">
        <f>IFERROR(VLOOKUP($A42,'中間シート (2)'!$M$6:$AR$65,S$1,FALSE),"")</f>
        <v/>
      </c>
      <c r="T42" s="235" t="str">
        <f>IFERROR(VLOOKUP($A42,'中間シート (2)'!$M$6:$AR$65,T$1,FALSE),"")</f>
        <v/>
      </c>
      <c r="U42" s="235" t="str">
        <f>IFERROR(VLOOKUP($A42,'中間シート (2)'!$M$6:$AR$65,U$1,FALSE),"")</f>
        <v/>
      </c>
      <c r="V42" s="235"/>
      <c r="W42" s="235" t="str">
        <f>IFERROR(VLOOKUP($A42,'中間シート (2)'!$M$6:$AR$65,W$1,FALSE),"")</f>
        <v/>
      </c>
      <c r="X42" s="235" t="str">
        <f>IFERROR(VLOOKUP($A42,'中間シート (2)'!$M$6:$AR$65,X$1,FALSE),"")</f>
        <v/>
      </c>
      <c r="Y42" s="235" t="str">
        <f>IFERROR(VLOOKUP($A42,'中間シート (2)'!$M$6:$AR$65,Y$1,FALSE),"")</f>
        <v/>
      </c>
      <c r="Z42" s="235" t="str">
        <f>IFERROR(VLOOKUP($A42,'中間シート (2)'!$M$6:$AR$65,Z$1,FALSE),"")</f>
        <v/>
      </c>
      <c r="AA42" s="235" t="str">
        <f>IFERROR(VLOOKUP($A42,'中間シート (2)'!$M$6:$AR$65,AA$1,FALSE),"")</f>
        <v/>
      </c>
      <c r="AB42" s="235" t="str">
        <f>IFERROR(VLOOKUP($A42,'中間シート (2)'!$M$6:$AR$65,AB$1,FALSE),"")</f>
        <v/>
      </c>
      <c r="AC42" s="235" t="str">
        <f>IFERROR(VLOOKUP($A42,'中間シート (2)'!$M$6:$AR$65,AC$1,FALSE),"")</f>
        <v/>
      </c>
      <c r="AD42" s="235" t="str">
        <f>IFERROR(VLOOKUP($A42,'中間シート (2)'!$M$6:$AR$65,AD$1,FALSE),"")</f>
        <v/>
      </c>
      <c r="AE42" s="235"/>
      <c r="AF42" s="235"/>
      <c r="AG42" s="235"/>
      <c r="AH42" s="250" t="str">
        <f>IFERROR(VLOOKUP($A42,'中間シート (2)'!$M$6:$BC$67,AH$1,FALSE),"")</f>
        <v/>
      </c>
      <c r="AI42" s="250" t="str">
        <f>IFERROR(VLOOKUP($A42,'中間シート (2)'!$M$6:$BC$67,AI$1,FALSE),"")</f>
        <v/>
      </c>
      <c r="AJ42" s="250" t="str">
        <f>IFERROR(VLOOKUP($A42,'中間シート (2)'!$M$6:$BC$67,AJ$1,FALSE),"")</f>
        <v/>
      </c>
      <c r="AK42" s="250" t="str">
        <f>IFERROR(VLOOKUP($A42,'中間シート (2)'!$M$6:$BC$67,AK$1,FALSE),"")</f>
        <v/>
      </c>
      <c r="AL42" s="250" t="str">
        <f>IFERROR(VLOOKUP($A42,'中間シート (2)'!$M$6:$BC$67,AL$1,FALSE),"")</f>
        <v/>
      </c>
      <c r="AM42" s="250" t="str">
        <f>IFERROR(VLOOKUP($A42,'中間シート (2)'!$M$6:$BC$67,AM$1,FALSE),"")</f>
        <v/>
      </c>
      <c r="AN42" s="250" t="str">
        <f>IFERROR(VLOOKUP($A42,'中間シート (2)'!$M$6:$BC$67,AN$1,FALSE),"")</f>
        <v/>
      </c>
      <c r="AO42" s="250" t="str">
        <f>IFERROR(VLOOKUP($A42,'中間シート (2)'!$M$6:$BC$67,AO$1,FALSE),"")</f>
        <v/>
      </c>
      <c r="AR42" s="236"/>
      <c r="AS42" s="236"/>
      <c r="AT42" s="236"/>
      <c r="AU42" s="37">
        <f t="shared" si="182"/>
        <v>41</v>
      </c>
      <c r="AV42" s="37">
        <f t="shared" si="183"/>
        <v>41</v>
      </c>
      <c r="AW42" s="37" t="str">
        <f t="shared" si="58"/>
        <v/>
      </c>
      <c r="AX42" s="37" t="str">
        <f t="shared" si="59"/>
        <v/>
      </c>
      <c r="AY42" s="37" t="str">
        <f t="shared" si="60"/>
        <v/>
      </c>
      <c r="AZ42" s="37" t="str">
        <f t="shared" si="61"/>
        <v/>
      </c>
      <c r="BA42" s="37" t="str">
        <f t="shared" si="62"/>
        <v/>
      </c>
      <c r="BB42" s="37" t="str">
        <f ca="1">IF(AB42="","",IF(COUNTIF(エラー23シート!$G$5:$G$79, OFFSET(I42,IF(H42="",0,-H42+1),0)*100+OFFSET(X42,IF(H42="",0,-H42+1),0)*10+AB42)&gt;0,23,""))</f>
        <v/>
      </c>
      <c r="BC42" s="37" t="str">
        <f t="shared" si="63"/>
        <v/>
      </c>
      <c r="BD42" s="37" t="str">
        <f t="shared" si="64"/>
        <v/>
      </c>
      <c r="BE42" s="37" t="str">
        <f t="shared" si="65"/>
        <v/>
      </c>
      <c r="BF42" s="37" t="str">
        <f t="shared" si="66"/>
        <v/>
      </c>
      <c r="BG42" s="37" t="str">
        <f t="shared" si="67"/>
        <v/>
      </c>
      <c r="BH42" s="37" t="str">
        <f t="shared" si="68"/>
        <v/>
      </c>
      <c r="BI42" s="37" t="str">
        <f t="shared" si="69"/>
        <v/>
      </c>
      <c r="BJ42" s="37" t="str">
        <f t="shared" si="70"/>
        <v/>
      </c>
      <c r="BK42" s="37" t="str">
        <f t="shared" si="71"/>
        <v/>
      </c>
      <c r="BL42" s="37" t="str">
        <f t="shared" si="72"/>
        <v/>
      </c>
      <c r="BM42" s="37" t="str">
        <f t="shared" si="73"/>
        <v/>
      </c>
      <c r="BN42" s="37" t="str">
        <f t="shared" si="74"/>
        <v/>
      </c>
      <c r="BO42" s="37" t="str">
        <f t="shared" si="75"/>
        <v/>
      </c>
      <c r="BP42" s="37" t="str">
        <f t="shared" si="76"/>
        <v/>
      </c>
      <c r="BQ42" s="37" t="str">
        <f t="shared" si="77"/>
        <v/>
      </c>
      <c r="BR42" s="37" t="str">
        <f t="shared" si="78"/>
        <v/>
      </c>
      <c r="BS42" s="237" t="str">
        <f t="shared" si="79"/>
        <v/>
      </c>
      <c r="BT42" s="37" t="str">
        <f t="shared" si="80"/>
        <v/>
      </c>
      <c r="BU42" s="37" t="str">
        <f t="shared" si="81"/>
        <v/>
      </c>
      <c r="BV42" s="37" t="str">
        <f t="shared" si="82"/>
        <v/>
      </c>
      <c r="BW42" s="37" t="str">
        <f t="shared" si="83"/>
        <v/>
      </c>
      <c r="BX42" s="37" t="str">
        <f t="shared" si="84"/>
        <v/>
      </c>
      <c r="BY42" s="37" t="str">
        <f t="shared" si="85"/>
        <v/>
      </c>
      <c r="BZ42" s="37" t="str">
        <f t="shared" si="86"/>
        <v/>
      </c>
      <c r="CA42" s="37" t="str">
        <f t="shared" si="87"/>
        <v/>
      </c>
      <c r="CB42" s="37" t="str">
        <f t="shared" si="88"/>
        <v/>
      </c>
      <c r="CC42" s="37" t="str">
        <f t="shared" si="89"/>
        <v/>
      </c>
      <c r="CD42" s="37" t="str">
        <f t="shared" si="90"/>
        <v/>
      </c>
      <c r="CE42" s="37" t="str">
        <f t="shared" si="91"/>
        <v/>
      </c>
      <c r="CF42" s="37" t="str">
        <f t="shared" si="92"/>
        <v/>
      </c>
      <c r="CG42" s="37" t="str">
        <f t="shared" si="93"/>
        <v/>
      </c>
      <c r="CH42" s="37" t="str">
        <f t="shared" si="94"/>
        <v/>
      </c>
      <c r="CI42" s="37" t="str">
        <f t="shared" si="95"/>
        <v/>
      </c>
      <c r="CJ42" s="37" t="str">
        <f t="shared" si="96"/>
        <v/>
      </c>
      <c r="CK42" s="37" t="str">
        <f t="shared" si="97"/>
        <v/>
      </c>
      <c r="CL42" s="238" t="str">
        <f t="shared" si="98"/>
        <v/>
      </c>
      <c r="CM42" s="37" t="str">
        <f t="shared" si="99"/>
        <v/>
      </c>
      <c r="CN42" s="37" t="str">
        <f t="shared" si="100"/>
        <v/>
      </c>
      <c r="CO42" s="37" t="str">
        <f t="shared" si="101"/>
        <v/>
      </c>
      <c r="CP42" s="37" t="str">
        <f t="shared" si="102"/>
        <v/>
      </c>
      <c r="CQ42" s="37" t="str">
        <f t="shared" si="103"/>
        <v/>
      </c>
      <c r="CR42" s="37" t="str">
        <f t="shared" si="104"/>
        <v/>
      </c>
      <c r="CS42" s="37" t="str">
        <f t="shared" si="105"/>
        <v/>
      </c>
      <c r="CT42" s="37" t="str">
        <f t="shared" si="106"/>
        <v/>
      </c>
      <c r="CU42" s="37" t="str">
        <f t="shared" si="107"/>
        <v/>
      </c>
      <c r="CV42" s="239">
        <f t="shared" si="108"/>
        <v>0</v>
      </c>
      <c r="CW42" s="37" t="str">
        <f t="shared" si="109"/>
        <v/>
      </c>
      <c r="CX42" s="37" t="str">
        <f t="shared" si="110"/>
        <v/>
      </c>
      <c r="CY42" s="37" t="str">
        <f t="shared" si="111"/>
        <v/>
      </c>
      <c r="CZ42" s="37" t="str">
        <f t="shared" si="112"/>
        <v/>
      </c>
      <c r="DA42" s="37" t="str">
        <f t="shared" si="113"/>
        <v/>
      </c>
      <c r="DB42" s="37" t="str">
        <f t="shared" si="114"/>
        <v/>
      </c>
      <c r="DC42" s="37" t="str">
        <f t="shared" si="115"/>
        <v/>
      </c>
      <c r="DD42" s="37" t="str">
        <f t="shared" si="116"/>
        <v/>
      </c>
      <c r="DE42" s="37" t="str">
        <f t="shared" si="117"/>
        <v/>
      </c>
      <c r="DF42" s="37" t="str">
        <f t="shared" si="118"/>
        <v/>
      </c>
      <c r="DG42" s="37" t="str">
        <f t="shared" si="119"/>
        <v/>
      </c>
      <c r="DH42" s="37" t="str">
        <f t="shared" si="120"/>
        <v/>
      </c>
      <c r="DI42" s="37" t="str">
        <f t="shared" si="121"/>
        <v/>
      </c>
      <c r="DJ42" s="37" t="str">
        <f t="shared" si="122"/>
        <v/>
      </c>
      <c r="DK42" s="37" t="str">
        <f t="shared" si="123"/>
        <v/>
      </c>
      <c r="DL42" s="37" t="str">
        <f t="shared" si="124"/>
        <v/>
      </c>
      <c r="DM42" s="37" t="str">
        <f t="shared" si="125"/>
        <v/>
      </c>
      <c r="DN42" s="37" t="str">
        <f t="shared" si="126"/>
        <v/>
      </c>
      <c r="DO42" s="37" t="str">
        <f t="shared" si="127"/>
        <v/>
      </c>
      <c r="DP42" s="37" t="str">
        <f t="shared" si="128"/>
        <v/>
      </c>
      <c r="DQ42" s="37" t="str">
        <f t="shared" si="129"/>
        <v/>
      </c>
      <c r="DR42" s="37" t="str">
        <f t="shared" si="130"/>
        <v/>
      </c>
      <c r="DS42" s="37" t="str">
        <f t="shared" si="131"/>
        <v/>
      </c>
      <c r="DT42" s="37" t="str">
        <f t="shared" si="132"/>
        <v/>
      </c>
      <c r="DU42" s="37" t="str">
        <f t="shared" si="133"/>
        <v/>
      </c>
      <c r="DV42" s="37" t="str">
        <f t="shared" si="134"/>
        <v/>
      </c>
      <c r="DW42" s="37" t="str">
        <f t="shared" si="135"/>
        <v/>
      </c>
      <c r="DX42" s="37" t="str">
        <f t="shared" si="136"/>
        <v/>
      </c>
      <c r="DY42" s="37" t="str">
        <f t="shared" si="137"/>
        <v/>
      </c>
      <c r="DZ42" s="37" t="str">
        <f t="shared" si="138"/>
        <v/>
      </c>
      <c r="EA42" s="37" t="str">
        <f t="shared" si="139"/>
        <v/>
      </c>
      <c r="EB42" s="37" t="str">
        <f t="shared" si="140"/>
        <v/>
      </c>
      <c r="EC42" s="37" t="str">
        <f t="shared" si="141"/>
        <v/>
      </c>
      <c r="ED42" s="37" t="str">
        <f t="shared" si="142"/>
        <v/>
      </c>
      <c r="EE42" s="37" t="str">
        <f t="shared" si="143"/>
        <v/>
      </c>
      <c r="EF42" s="37" t="str">
        <f t="shared" si="144"/>
        <v/>
      </c>
      <c r="EG42" s="37" t="str">
        <f t="shared" si="145"/>
        <v/>
      </c>
      <c r="EH42" s="37" t="str">
        <f t="shared" si="146"/>
        <v/>
      </c>
      <c r="EI42" s="37" t="str">
        <f t="shared" si="147"/>
        <v/>
      </c>
      <c r="EJ42" s="37" t="str">
        <f t="shared" si="148"/>
        <v/>
      </c>
      <c r="EK42" s="37" t="str">
        <f t="shared" si="149"/>
        <v/>
      </c>
      <c r="EL42" s="37" t="str">
        <f t="shared" si="150"/>
        <v/>
      </c>
      <c r="EM42" s="37" t="str">
        <f t="shared" si="151"/>
        <v/>
      </c>
      <c r="EN42" s="37" t="str">
        <f t="shared" si="152"/>
        <v/>
      </c>
      <c r="EO42" s="37" t="str">
        <f t="shared" si="153"/>
        <v/>
      </c>
      <c r="EP42" s="37" t="str">
        <f t="shared" si="154"/>
        <v/>
      </c>
      <c r="EQ42" s="239" t="str">
        <f t="shared" ca="1" si="155"/>
        <v/>
      </c>
      <c r="ER42" s="239" t="str">
        <f t="shared" ca="1" si="156"/>
        <v/>
      </c>
      <c r="ES42" s="37" t="str">
        <f t="shared" ca="1" si="157"/>
        <v/>
      </c>
      <c r="ET42" s="37" t="str">
        <f t="shared" ca="1" si="158"/>
        <v/>
      </c>
      <c r="EU42" s="37" t="str">
        <f t="shared" ca="1" si="159"/>
        <v/>
      </c>
      <c r="EV42" s="37" t="str">
        <f t="shared" ca="1" si="160"/>
        <v/>
      </c>
      <c r="EW42" s="37" t="str">
        <f t="shared" ca="1" si="161"/>
        <v/>
      </c>
      <c r="EX42" s="37" t="str">
        <f t="shared" ca="1" si="162"/>
        <v/>
      </c>
      <c r="EY42" s="37" t="str">
        <f t="shared" ca="1" si="163"/>
        <v/>
      </c>
      <c r="EZ42" s="37" t="str">
        <f t="shared" ca="1" si="164"/>
        <v/>
      </c>
      <c r="FA42" s="37" t="str">
        <f t="shared" ca="1" si="165"/>
        <v/>
      </c>
      <c r="FB42" s="37" t="str">
        <f t="shared" ca="1" si="166"/>
        <v/>
      </c>
      <c r="FC42" s="37" t="str">
        <f t="shared" ca="1" si="167"/>
        <v/>
      </c>
      <c r="FD42" s="239">
        <f t="shared" si="168"/>
        <v>1</v>
      </c>
      <c r="FE42" s="37" t="str">
        <f t="shared" si="169"/>
        <v/>
      </c>
      <c r="FF42" s="37" t="str">
        <f t="shared" si="170"/>
        <v/>
      </c>
      <c r="FG42" s="37" t="str">
        <f t="shared" si="171"/>
        <v/>
      </c>
      <c r="FH42" s="37" t="str">
        <f t="shared" si="172"/>
        <v/>
      </c>
      <c r="FI42" s="239" t="str">
        <f>IF(B42=0,"",COUNTIF(FD$6:FD42,FD42))</f>
        <v/>
      </c>
      <c r="FJ42" s="37" t="str">
        <f t="shared" si="173"/>
        <v/>
      </c>
      <c r="FK42" s="240" t="str">
        <f t="shared" si="174"/>
        <v/>
      </c>
      <c r="FL42" s="37" t="str">
        <f t="shared" si="175"/>
        <v/>
      </c>
      <c r="FM42" s="37" t="str">
        <f t="shared" si="176"/>
        <v/>
      </c>
      <c r="FN42" s="37" t="str">
        <f t="shared" si="177"/>
        <v/>
      </c>
      <c r="FO42" s="37" t="str">
        <f t="shared" si="178"/>
        <v/>
      </c>
    </row>
    <row r="43" spans="1:171" ht="19.2">
      <c r="A43" s="233">
        <v>38</v>
      </c>
      <c r="B43" s="233">
        <f>COUNTIF('中間シート (2)'!M:M,行政集計シート※記入不要です!A43)</f>
        <v>0</v>
      </c>
      <c r="C43" s="241" t="str">
        <f t="shared" ref="C43:C64" si="185">IF(OR(G43&lt;&gt;"",H43&lt;&gt;""),C42,"")</f>
        <v/>
      </c>
      <c r="D43" s="241" t="str">
        <f t="shared" si="184"/>
        <v/>
      </c>
      <c r="E43" s="241" t="str">
        <f t="shared" si="181"/>
        <v/>
      </c>
      <c r="F43" s="242"/>
      <c r="G43" s="235" t="str">
        <f>IFERROR(VLOOKUP($A43,'中間シート (2)'!$M$6:$AR$65,G$1,FALSE),"")</f>
        <v/>
      </c>
      <c r="H43" s="235" t="str">
        <f>IFERROR(VLOOKUP($A43,'中間シート (2)'!$M$6:$AR$65,H$1,FALSE),"")</f>
        <v/>
      </c>
      <c r="I43" s="235" t="str">
        <f>IFERROR(VLOOKUP($A43,'中間シート (2)'!$M$6:$AR$65,I$1,FALSE),"")</f>
        <v/>
      </c>
      <c r="J43" s="235" t="str">
        <f>IFERROR(VLOOKUP($A43,'中間シート (2)'!$M$6:$AR$65,J$1,FALSE),"")</f>
        <v/>
      </c>
      <c r="K43" s="235" t="str">
        <f>IFERROR(VLOOKUP($A43,'中間シート (2)'!$M$6:$AR$65,K$1,FALSE),"")</f>
        <v/>
      </c>
      <c r="L43" s="235" t="str">
        <f>IFERROR(VLOOKUP($A43,'中間シート (2)'!$M$6:$AR$65,L$1,FALSE),"")</f>
        <v/>
      </c>
      <c r="M43" s="235" t="str">
        <f>IFERROR(VLOOKUP($A43,'中間シート (2)'!$M$6:$AR$65,M$1,FALSE),"")</f>
        <v/>
      </c>
      <c r="N43" s="235" t="str">
        <f>IFERROR(VLOOKUP($A43,'中間シート (2)'!$M$6:$AR$65,N$1,FALSE),"")</f>
        <v/>
      </c>
      <c r="O43" s="235" t="str">
        <f>IFERROR(VLOOKUP($A43,'中間シート (2)'!$M$6:$AR$65,O$1,FALSE),"")</f>
        <v/>
      </c>
      <c r="P43" s="235" t="str">
        <f>IFERROR(VLOOKUP($A43,'中間シート (2)'!$M$6:$AR$65,P$1,FALSE),"")</f>
        <v/>
      </c>
      <c r="Q43" s="235" t="str">
        <f>IFERROR(VLOOKUP($A43,'中間シート (2)'!$M$6:$AR$65,Q$1,FALSE),"")</f>
        <v/>
      </c>
      <c r="R43" s="235" t="str">
        <f>IFERROR(VLOOKUP($A43,'中間シート (2)'!$M$6:$AR$65,R$1,FALSE),"")</f>
        <v/>
      </c>
      <c r="S43" s="235" t="str">
        <f>IFERROR(VLOOKUP($A43,'中間シート (2)'!$M$6:$AR$65,S$1,FALSE),"")</f>
        <v/>
      </c>
      <c r="T43" s="235" t="str">
        <f>IFERROR(VLOOKUP($A43,'中間シート (2)'!$M$6:$AR$65,T$1,FALSE),"")</f>
        <v/>
      </c>
      <c r="U43" s="235" t="str">
        <f>IFERROR(VLOOKUP($A43,'中間シート (2)'!$M$6:$AR$65,U$1,FALSE),"")</f>
        <v/>
      </c>
      <c r="V43" s="235"/>
      <c r="W43" s="235" t="str">
        <f>IFERROR(VLOOKUP($A43,'中間シート (2)'!$M$6:$AR$65,W$1,FALSE),"")</f>
        <v/>
      </c>
      <c r="X43" s="235" t="str">
        <f>IFERROR(VLOOKUP($A43,'中間シート (2)'!$M$6:$AR$65,X$1,FALSE),"")</f>
        <v/>
      </c>
      <c r="Y43" s="235" t="str">
        <f>IFERROR(VLOOKUP($A43,'中間シート (2)'!$M$6:$AR$65,Y$1,FALSE),"")</f>
        <v/>
      </c>
      <c r="Z43" s="235" t="str">
        <f>IFERROR(VLOOKUP($A43,'中間シート (2)'!$M$6:$AR$65,Z$1,FALSE),"")</f>
        <v/>
      </c>
      <c r="AA43" s="235" t="str">
        <f>IFERROR(VLOOKUP($A43,'中間シート (2)'!$M$6:$AR$65,AA$1,FALSE),"")</f>
        <v/>
      </c>
      <c r="AB43" s="235" t="str">
        <f>IFERROR(VLOOKUP($A43,'中間シート (2)'!$M$6:$AR$65,AB$1,FALSE),"")</f>
        <v/>
      </c>
      <c r="AC43" s="235" t="str">
        <f>IFERROR(VLOOKUP($A43,'中間シート (2)'!$M$6:$AR$65,AC$1,FALSE),"")</f>
        <v/>
      </c>
      <c r="AD43" s="235" t="str">
        <f>IFERROR(VLOOKUP($A43,'中間シート (2)'!$M$6:$AR$65,AD$1,FALSE),"")</f>
        <v/>
      </c>
      <c r="AE43" s="235"/>
      <c r="AF43" s="235"/>
      <c r="AG43" s="235"/>
      <c r="AH43" s="250" t="str">
        <f>IFERROR(VLOOKUP($A43,'中間シート (2)'!$M$6:$BC$67,AH$1,FALSE),"")</f>
        <v/>
      </c>
      <c r="AI43" s="250" t="str">
        <f>IFERROR(VLOOKUP($A43,'中間シート (2)'!$M$6:$BC$67,AI$1,FALSE),"")</f>
        <v/>
      </c>
      <c r="AJ43" s="250" t="str">
        <f>IFERROR(VLOOKUP($A43,'中間シート (2)'!$M$6:$BC$67,AJ$1,FALSE),"")</f>
        <v/>
      </c>
      <c r="AK43" s="250" t="str">
        <f>IFERROR(VLOOKUP($A43,'中間シート (2)'!$M$6:$BC$67,AK$1,FALSE),"")</f>
        <v/>
      </c>
      <c r="AL43" s="250" t="str">
        <f>IFERROR(VLOOKUP($A43,'中間シート (2)'!$M$6:$BC$67,AL$1,FALSE),"")</f>
        <v/>
      </c>
      <c r="AM43" s="250" t="str">
        <f>IFERROR(VLOOKUP($A43,'中間シート (2)'!$M$6:$BC$67,AM$1,FALSE),"")</f>
        <v/>
      </c>
      <c r="AN43" s="250" t="str">
        <f>IFERROR(VLOOKUP($A43,'中間シート (2)'!$M$6:$BC$67,AN$1,FALSE),"")</f>
        <v/>
      </c>
      <c r="AO43" s="250" t="str">
        <f>IFERROR(VLOOKUP($A43,'中間シート (2)'!$M$6:$BC$67,AO$1,FALSE),"")</f>
        <v/>
      </c>
      <c r="AR43" s="236"/>
      <c r="AS43" s="236"/>
      <c r="AT43" s="236"/>
      <c r="AU43" s="37">
        <f t="shared" si="182"/>
        <v>41</v>
      </c>
      <c r="AV43" s="37">
        <f t="shared" si="183"/>
        <v>41</v>
      </c>
      <c r="AW43" s="37" t="str">
        <f t="shared" si="58"/>
        <v/>
      </c>
      <c r="AX43" s="37" t="str">
        <f t="shared" si="59"/>
        <v/>
      </c>
      <c r="AY43" s="37" t="str">
        <f t="shared" si="60"/>
        <v/>
      </c>
      <c r="AZ43" s="37" t="str">
        <f t="shared" si="61"/>
        <v/>
      </c>
      <c r="BA43" s="37" t="str">
        <f t="shared" si="62"/>
        <v/>
      </c>
      <c r="BB43" s="37" t="str">
        <f ca="1">IF(AB43="","",IF(COUNTIF(エラー23シート!$G$5:$G$79, OFFSET(I43,IF(H43="",0,-H43+1),0)*100+OFFSET(X43,IF(H43="",0,-H43+1),0)*10+AB43)&gt;0,23,""))</f>
        <v/>
      </c>
      <c r="BC43" s="37" t="str">
        <f t="shared" si="63"/>
        <v/>
      </c>
      <c r="BD43" s="37" t="str">
        <f t="shared" si="64"/>
        <v/>
      </c>
      <c r="BE43" s="37" t="str">
        <f t="shared" si="65"/>
        <v/>
      </c>
      <c r="BF43" s="37" t="str">
        <f t="shared" si="66"/>
        <v/>
      </c>
      <c r="BG43" s="37" t="str">
        <f t="shared" si="67"/>
        <v/>
      </c>
      <c r="BH43" s="37" t="str">
        <f t="shared" si="68"/>
        <v/>
      </c>
      <c r="BI43" s="37" t="str">
        <f t="shared" si="69"/>
        <v/>
      </c>
      <c r="BJ43" s="37" t="str">
        <f t="shared" si="70"/>
        <v/>
      </c>
      <c r="BK43" s="37" t="str">
        <f t="shared" si="71"/>
        <v/>
      </c>
      <c r="BL43" s="37" t="str">
        <f t="shared" si="72"/>
        <v/>
      </c>
      <c r="BM43" s="37" t="str">
        <f t="shared" si="73"/>
        <v/>
      </c>
      <c r="BN43" s="37" t="str">
        <f t="shared" si="74"/>
        <v/>
      </c>
      <c r="BO43" s="37" t="str">
        <f t="shared" si="75"/>
        <v/>
      </c>
      <c r="BP43" s="37" t="str">
        <f t="shared" si="76"/>
        <v/>
      </c>
      <c r="BQ43" s="37" t="str">
        <f t="shared" si="77"/>
        <v/>
      </c>
      <c r="BR43" s="37" t="str">
        <f t="shared" si="78"/>
        <v/>
      </c>
      <c r="BS43" s="237" t="str">
        <f t="shared" si="79"/>
        <v/>
      </c>
      <c r="BT43" s="37" t="str">
        <f t="shared" si="80"/>
        <v/>
      </c>
      <c r="BU43" s="37" t="str">
        <f t="shared" si="81"/>
        <v/>
      </c>
      <c r="BV43" s="37" t="str">
        <f t="shared" si="82"/>
        <v/>
      </c>
      <c r="BW43" s="37" t="str">
        <f t="shared" si="83"/>
        <v/>
      </c>
      <c r="BX43" s="37" t="str">
        <f t="shared" si="84"/>
        <v/>
      </c>
      <c r="BY43" s="37" t="str">
        <f t="shared" si="85"/>
        <v/>
      </c>
      <c r="BZ43" s="37" t="str">
        <f t="shared" si="86"/>
        <v/>
      </c>
      <c r="CA43" s="37" t="str">
        <f t="shared" si="87"/>
        <v/>
      </c>
      <c r="CB43" s="37" t="str">
        <f t="shared" si="88"/>
        <v/>
      </c>
      <c r="CC43" s="37" t="str">
        <f t="shared" si="89"/>
        <v/>
      </c>
      <c r="CD43" s="37" t="str">
        <f t="shared" si="90"/>
        <v/>
      </c>
      <c r="CE43" s="37" t="str">
        <f t="shared" si="91"/>
        <v/>
      </c>
      <c r="CF43" s="37" t="str">
        <f t="shared" si="92"/>
        <v/>
      </c>
      <c r="CG43" s="37" t="str">
        <f t="shared" si="93"/>
        <v/>
      </c>
      <c r="CH43" s="37" t="str">
        <f t="shared" si="94"/>
        <v/>
      </c>
      <c r="CI43" s="37" t="str">
        <f t="shared" si="95"/>
        <v/>
      </c>
      <c r="CJ43" s="37" t="str">
        <f t="shared" si="96"/>
        <v/>
      </c>
      <c r="CK43" s="37" t="str">
        <f t="shared" si="97"/>
        <v/>
      </c>
      <c r="CL43" s="238" t="str">
        <f t="shared" si="98"/>
        <v/>
      </c>
      <c r="CM43" s="37" t="str">
        <f t="shared" si="99"/>
        <v/>
      </c>
      <c r="CN43" s="37" t="str">
        <f t="shared" si="100"/>
        <v/>
      </c>
      <c r="CO43" s="37" t="str">
        <f t="shared" si="101"/>
        <v/>
      </c>
      <c r="CP43" s="37" t="str">
        <f t="shared" si="102"/>
        <v/>
      </c>
      <c r="CQ43" s="37" t="str">
        <f t="shared" si="103"/>
        <v/>
      </c>
      <c r="CR43" s="37" t="str">
        <f t="shared" si="104"/>
        <v/>
      </c>
      <c r="CS43" s="37" t="str">
        <f t="shared" si="105"/>
        <v/>
      </c>
      <c r="CT43" s="37" t="str">
        <f t="shared" si="106"/>
        <v/>
      </c>
      <c r="CU43" s="37" t="str">
        <f t="shared" si="107"/>
        <v/>
      </c>
      <c r="CV43" s="239">
        <f t="shared" si="108"/>
        <v>0</v>
      </c>
      <c r="CW43" s="37" t="str">
        <f t="shared" si="109"/>
        <v/>
      </c>
      <c r="CX43" s="37" t="str">
        <f t="shared" si="110"/>
        <v/>
      </c>
      <c r="CY43" s="37" t="str">
        <f t="shared" si="111"/>
        <v/>
      </c>
      <c r="CZ43" s="37" t="str">
        <f t="shared" si="112"/>
        <v/>
      </c>
      <c r="DA43" s="37" t="str">
        <f t="shared" si="113"/>
        <v/>
      </c>
      <c r="DB43" s="37" t="str">
        <f t="shared" si="114"/>
        <v/>
      </c>
      <c r="DC43" s="37" t="str">
        <f t="shared" si="115"/>
        <v/>
      </c>
      <c r="DD43" s="37" t="str">
        <f t="shared" si="116"/>
        <v/>
      </c>
      <c r="DE43" s="37" t="str">
        <f t="shared" si="117"/>
        <v/>
      </c>
      <c r="DF43" s="37" t="str">
        <f t="shared" si="118"/>
        <v/>
      </c>
      <c r="DG43" s="37" t="str">
        <f t="shared" si="119"/>
        <v/>
      </c>
      <c r="DH43" s="37" t="str">
        <f t="shared" si="120"/>
        <v/>
      </c>
      <c r="DI43" s="37" t="str">
        <f t="shared" si="121"/>
        <v/>
      </c>
      <c r="DJ43" s="37" t="str">
        <f t="shared" si="122"/>
        <v/>
      </c>
      <c r="DK43" s="37" t="str">
        <f t="shared" si="123"/>
        <v/>
      </c>
      <c r="DL43" s="37" t="str">
        <f t="shared" si="124"/>
        <v/>
      </c>
      <c r="DM43" s="37" t="str">
        <f t="shared" si="125"/>
        <v/>
      </c>
      <c r="DN43" s="37" t="str">
        <f t="shared" si="126"/>
        <v/>
      </c>
      <c r="DO43" s="37" t="str">
        <f t="shared" si="127"/>
        <v/>
      </c>
      <c r="DP43" s="37" t="str">
        <f t="shared" si="128"/>
        <v/>
      </c>
      <c r="DQ43" s="37" t="str">
        <f t="shared" si="129"/>
        <v/>
      </c>
      <c r="DR43" s="37" t="str">
        <f t="shared" si="130"/>
        <v/>
      </c>
      <c r="DS43" s="37" t="str">
        <f t="shared" si="131"/>
        <v/>
      </c>
      <c r="DT43" s="37" t="str">
        <f t="shared" si="132"/>
        <v/>
      </c>
      <c r="DU43" s="37" t="str">
        <f t="shared" si="133"/>
        <v/>
      </c>
      <c r="DV43" s="37" t="str">
        <f t="shared" si="134"/>
        <v/>
      </c>
      <c r="DW43" s="37" t="str">
        <f t="shared" si="135"/>
        <v/>
      </c>
      <c r="DX43" s="37" t="str">
        <f t="shared" si="136"/>
        <v/>
      </c>
      <c r="DY43" s="37" t="str">
        <f t="shared" si="137"/>
        <v/>
      </c>
      <c r="DZ43" s="37" t="str">
        <f t="shared" si="138"/>
        <v/>
      </c>
      <c r="EA43" s="37" t="str">
        <f t="shared" si="139"/>
        <v/>
      </c>
      <c r="EB43" s="37" t="str">
        <f t="shared" si="140"/>
        <v/>
      </c>
      <c r="EC43" s="37" t="str">
        <f t="shared" si="141"/>
        <v/>
      </c>
      <c r="ED43" s="37" t="str">
        <f t="shared" si="142"/>
        <v/>
      </c>
      <c r="EE43" s="37" t="str">
        <f t="shared" si="143"/>
        <v/>
      </c>
      <c r="EF43" s="37" t="str">
        <f t="shared" si="144"/>
        <v/>
      </c>
      <c r="EG43" s="37" t="str">
        <f t="shared" si="145"/>
        <v/>
      </c>
      <c r="EH43" s="37" t="str">
        <f t="shared" si="146"/>
        <v/>
      </c>
      <c r="EI43" s="37" t="str">
        <f t="shared" si="147"/>
        <v/>
      </c>
      <c r="EJ43" s="37" t="str">
        <f t="shared" si="148"/>
        <v/>
      </c>
      <c r="EK43" s="37" t="str">
        <f t="shared" si="149"/>
        <v/>
      </c>
      <c r="EL43" s="37" t="str">
        <f t="shared" si="150"/>
        <v/>
      </c>
      <c r="EM43" s="37" t="str">
        <f t="shared" si="151"/>
        <v/>
      </c>
      <c r="EN43" s="37" t="str">
        <f t="shared" si="152"/>
        <v/>
      </c>
      <c r="EO43" s="37" t="str">
        <f t="shared" si="153"/>
        <v/>
      </c>
      <c r="EP43" s="37" t="str">
        <f t="shared" si="154"/>
        <v/>
      </c>
      <c r="EQ43" s="239" t="str">
        <f t="shared" ca="1" si="155"/>
        <v/>
      </c>
      <c r="ER43" s="239" t="str">
        <f t="shared" ca="1" si="156"/>
        <v/>
      </c>
      <c r="ES43" s="37" t="str">
        <f t="shared" ca="1" si="157"/>
        <v/>
      </c>
      <c r="ET43" s="37" t="str">
        <f t="shared" ca="1" si="158"/>
        <v/>
      </c>
      <c r="EU43" s="37" t="str">
        <f t="shared" ca="1" si="159"/>
        <v/>
      </c>
      <c r="EV43" s="37" t="str">
        <f t="shared" ca="1" si="160"/>
        <v/>
      </c>
      <c r="EW43" s="37" t="str">
        <f t="shared" ca="1" si="161"/>
        <v/>
      </c>
      <c r="EX43" s="37" t="str">
        <f t="shared" ca="1" si="162"/>
        <v/>
      </c>
      <c r="EY43" s="37" t="str">
        <f t="shared" ca="1" si="163"/>
        <v/>
      </c>
      <c r="EZ43" s="37" t="str">
        <f t="shared" ca="1" si="164"/>
        <v/>
      </c>
      <c r="FA43" s="37" t="str">
        <f t="shared" ca="1" si="165"/>
        <v/>
      </c>
      <c r="FB43" s="37" t="str">
        <f t="shared" ca="1" si="166"/>
        <v/>
      </c>
      <c r="FC43" s="37" t="str">
        <f t="shared" ca="1" si="167"/>
        <v/>
      </c>
      <c r="FD43" s="239">
        <f t="shared" si="168"/>
        <v>1</v>
      </c>
      <c r="FE43" s="37" t="str">
        <f t="shared" si="169"/>
        <v/>
      </c>
      <c r="FF43" s="37" t="str">
        <f t="shared" si="170"/>
        <v/>
      </c>
      <c r="FG43" s="37" t="str">
        <f t="shared" si="171"/>
        <v/>
      </c>
      <c r="FH43" s="37" t="str">
        <f t="shared" si="172"/>
        <v/>
      </c>
      <c r="FI43" s="239" t="str">
        <f>IF(B43=0,"",COUNTIF(FD$6:FD43,FD43))</f>
        <v/>
      </c>
      <c r="FJ43" s="37" t="str">
        <f t="shared" si="173"/>
        <v/>
      </c>
      <c r="FK43" s="240" t="str">
        <f t="shared" si="174"/>
        <v/>
      </c>
      <c r="FL43" s="37" t="str">
        <f t="shared" si="175"/>
        <v/>
      </c>
      <c r="FM43" s="37" t="str">
        <f t="shared" si="176"/>
        <v/>
      </c>
      <c r="FN43" s="37" t="str">
        <f t="shared" si="177"/>
        <v/>
      </c>
      <c r="FO43" s="37" t="str">
        <f t="shared" si="178"/>
        <v/>
      </c>
    </row>
    <row r="44" spans="1:171" ht="19.2">
      <c r="A44" s="233">
        <v>39</v>
      </c>
      <c r="B44" s="233">
        <f>COUNTIF('中間シート (2)'!M:M,行政集計シート※記入不要です!A44)</f>
        <v>0</v>
      </c>
      <c r="C44" s="241" t="str">
        <f t="shared" si="185"/>
        <v/>
      </c>
      <c r="D44" s="241" t="str">
        <f t="shared" si="184"/>
        <v/>
      </c>
      <c r="E44" s="241" t="str">
        <f t="shared" si="181"/>
        <v/>
      </c>
      <c r="F44" s="242"/>
      <c r="G44" s="235" t="str">
        <f>IFERROR(VLOOKUP($A44,'中間シート (2)'!$M$6:$AR$65,G$1,FALSE),"")</f>
        <v/>
      </c>
      <c r="H44" s="235" t="str">
        <f>IFERROR(VLOOKUP($A44,'中間シート (2)'!$M$6:$AR$65,H$1,FALSE),"")</f>
        <v/>
      </c>
      <c r="I44" s="235" t="str">
        <f>IFERROR(VLOOKUP($A44,'中間シート (2)'!$M$6:$AR$65,I$1,FALSE),"")</f>
        <v/>
      </c>
      <c r="J44" s="235" t="str">
        <f>IFERROR(VLOOKUP($A44,'中間シート (2)'!$M$6:$AR$65,J$1,FALSE),"")</f>
        <v/>
      </c>
      <c r="K44" s="235" t="str">
        <f>IFERROR(VLOOKUP($A44,'中間シート (2)'!$M$6:$AR$65,K$1,FALSE),"")</f>
        <v/>
      </c>
      <c r="L44" s="235" t="str">
        <f>IFERROR(VLOOKUP($A44,'中間シート (2)'!$M$6:$AR$65,L$1,FALSE),"")</f>
        <v/>
      </c>
      <c r="M44" s="235" t="str">
        <f>IFERROR(VLOOKUP($A44,'中間シート (2)'!$M$6:$AR$65,M$1,FALSE),"")</f>
        <v/>
      </c>
      <c r="N44" s="235" t="str">
        <f>IFERROR(VLOOKUP($A44,'中間シート (2)'!$M$6:$AR$65,N$1,FALSE),"")</f>
        <v/>
      </c>
      <c r="O44" s="235" t="str">
        <f>IFERROR(VLOOKUP($A44,'中間シート (2)'!$M$6:$AR$65,O$1,FALSE),"")</f>
        <v/>
      </c>
      <c r="P44" s="235" t="str">
        <f>IFERROR(VLOOKUP($A44,'中間シート (2)'!$M$6:$AR$65,P$1,FALSE),"")</f>
        <v/>
      </c>
      <c r="Q44" s="235" t="str">
        <f>IFERROR(VLOOKUP($A44,'中間シート (2)'!$M$6:$AR$65,Q$1,FALSE),"")</f>
        <v/>
      </c>
      <c r="R44" s="235" t="str">
        <f>IFERROR(VLOOKUP($A44,'中間シート (2)'!$M$6:$AR$65,R$1,FALSE),"")</f>
        <v/>
      </c>
      <c r="S44" s="235" t="str">
        <f>IFERROR(VLOOKUP($A44,'中間シート (2)'!$M$6:$AR$65,S$1,FALSE),"")</f>
        <v/>
      </c>
      <c r="T44" s="235" t="str">
        <f>IFERROR(VLOOKUP($A44,'中間シート (2)'!$M$6:$AR$65,T$1,FALSE),"")</f>
        <v/>
      </c>
      <c r="U44" s="235" t="str">
        <f>IFERROR(VLOOKUP($A44,'中間シート (2)'!$M$6:$AR$65,U$1,FALSE),"")</f>
        <v/>
      </c>
      <c r="V44" s="235"/>
      <c r="W44" s="235" t="str">
        <f>IFERROR(VLOOKUP($A44,'中間シート (2)'!$M$6:$AR$65,W$1,FALSE),"")</f>
        <v/>
      </c>
      <c r="X44" s="235" t="str">
        <f>IFERROR(VLOOKUP($A44,'中間シート (2)'!$M$6:$AR$65,X$1,FALSE),"")</f>
        <v/>
      </c>
      <c r="Y44" s="235" t="str">
        <f>IFERROR(VLOOKUP($A44,'中間シート (2)'!$M$6:$AR$65,Y$1,FALSE),"")</f>
        <v/>
      </c>
      <c r="Z44" s="235" t="str">
        <f>IFERROR(VLOOKUP($A44,'中間シート (2)'!$M$6:$AR$65,Z$1,FALSE),"")</f>
        <v/>
      </c>
      <c r="AA44" s="235" t="str">
        <f>IFERROR(VLOOKUP($A44,'中間シート (2)'!$M$6:$AR$65,AA$1,FALSE),"")</f>
        <v/>
      </c>
      <c r="AB44" s="235" t="str">
        <f>IFERROR(VLOOKUP($A44,'中間シート (2)'!$M$6:$AR$65,AB$1,FALSE),"")</f>
        <v/>
      </c>
      <c r="AC44" s="235" t="str">
        <f>IFERROR(VLOOKUP($A44,'中間シート (2)'!$M$6:$AR$65,AC$1,FALSE),"")</f>
        <v/>
      </c>
      <c r="AD44" s="235" t="str">
        <f>IFERROR(VLOOKUP($A44,'中間シート (2)'!$M$6:$AR$65,AD$1,FALSE),"")</f>
        <v/>
      </c>
      <c r="AE44" s="235"/>
      <c r="AF44" s="235"/>
      <c r="AG44" s="235"/>
      <c r="AH44" s="250" t="str">
        <f>IFERROR(VLOOKUP($A44,'中間シート (2)'!$M$6:$BC$67,AH$1,FALSE),"")</f>
        <v/>
      </c>
      <c r="AI44" s="250" t="str">
        <f>IFERROR(VLOOKUP($A44,'中間シート (2)'!$M$6:$BC$67,AI$1,FALSE),"")</f>
        <v/>
      </c>
      <c r="AJ44" s="250" t="str">
        <f>IFERROR(VLOOKUP($A44,'中間シート (2)'!$M$6:$BC$67,AJ$1,FALSE),"")</f>
        <v/>
      </c>
      <c r="AK44" s="250" t="str">
        <f>IFERROR(VLOOKUP($A44,'中間シート (2)'!$M$6:$BC$67,AK$1,FALSE),"")</f>
        <v/>
      </c>
      <c r="AL44" s="250" t="str">
        <f>IFERROR(VLOOKUP($A44,'中間シート (2)'!$M$6:$BC$67,AL$1,FALSE),"")</f>
        <v/>
      </c>
      <c r="AM44" s="250" t="str">
        <f>IFERROR(VLOOKUP($A44,'中間シート (2)'!$M$6:$BC$67,AM$1,FALSE),"")</f>
        <v/>
      </c>
      <c r="AN44" s="250" t="str">
        <f>IFERROR(VLOOKUP($A44,'中間シート (2)'!$M$6:$BC$67,AN$1,FALSE),"")</f>
        <v/>
      </c>
      <c r="AO44" s="250" t="str">
        <f>IFERROR(VLOOKUP($A44,'中間シート (2)'!$M$6:$BC$67,AO$1,FALSE),"")</f>
        <v/>
      </c>
      <c r="AR44" s="236"/>
      <c r="AS44" s="236"/>
      <c r="AT44" s="236"/>
      <c r="AU44" s="37">
        <f t="shared" si="182"/>
        <v>41</v>
      </c>
      <c r="AV44" s="37">
        <f t="shared" si="183"/>
        <v>41</v>
      </c>
      <c r="AW44" s="37" t="str">
        <f t="shared" si="58"/>
        <v/>
      </c>
      <c r="AX44" s="37" t="str">
        <f t="shared" si="59"/>
        <v/>
      </c>
      <c r="AY44" s="37" t="str">
        <f t="shared" si="60"/>
        <v/>
      </c>
      <c r="AZ44" s="37" t="str">
        <f t="shared" si="61"/>
        <v/>
      </c>
      <c r="BA44" s="37" t="str">
        <f t="shared" si="62"/>
        <v/>
      </c>
      <c r="BB44" s="37" t="str">
        <f ca="1">IF(AB44="","",IF(COUNTIF(エラー23シート!$G$5:$G$79, OFFSET(I44,IF(H44="",0,-H44+1),0)*100+OFFSET(X44,IF(H44="",0,-H44+1),0)*10+AB44)&gt;0,23,""))</f>
        <v/>
      </c>
      <c r="BC44" s="37" t="str">
        <f t="shared" si="63"/>
        <v/>
      </c>
      <c r="BD44" s="37" t="str">
        <f t="shared" si="64"/>
        <v/>
      </c>
      <c r="BE44" s="37" t="str">
        <f t="shared" si="65"/>
        <v/>
      </c>
      <c r="BF44" s="37" t="str">
        <f t="shared" si="66"/>
        <v/>
      </c>
      <c r="BG44" s="37" t="str">
        <f t="shared" si="67"/>
        <v/>
      </c>
      <c r="BH44" s="37" t="str">
        <f t="shared" si="68"/>
        <v/>
      </c>
      <c r="BI44" s="37" t="str">
        <f t="shared" si="69"/>
        <v/>
      </c>
      <c r="BJ44" s="37" t="str">
        <f t="shared" si="70"/>
        <v/>
      </c>
      <c r="BK44" s="37" t="str">
        <f t="shared" si="71"/>
        <v/>
      </c>
      <c r="BL44" s="37" t="str">
        <f t="shared" si="72"/>
        <v/>
      </c>
      <c r="BM44" s="37" t="str">
        <f t="shared" si="73"/>
        <v/>
      </c>
      <c r="BN44" s="37" t="str">
        <f t="shared" si="74"/>
        <v/>
      </c>
      <c r="BO44" s="37" t="str">
        <f t="shared" si="75"/>
        <v/>
      </c>
      <c r="BP44" s="37" t="str">
        <f t="shared" si="76"/>
        <v/>
      </c>
      <c r="BQ44" s="37" t="str">
        <f t="shared" si="77"/>
        <v/>
      </c>
      <c r="BR44" s="37" t="str">
        <f t="shared" si="78"/>
        <v/>
      </c>
      <c r="BS44" s="237" t="str">
        <f t="shared" si="79"/>
        <v/>
      </c>
      <c r="BT44" s="37" t="str">
        <f t="shared" si="80"/>
        <v/>
      </c>
      <c r="BU44" s="37" t="str">
        <f t="shared" si="81"/>
        <v/>
      </c>
      <c r="BV44" s="37" t="str">
        <f t="shared" si="82"/>
        <v/>
      </c>
      <c r="BW44" s="37" t="str">
        <f t="shared" si="83"/>
        <v/>
      </c>
      <c r="BX44" s="37" t="str">
        <f t="shared" si="84"/>
        <v/>
      </c>
      <c r="BY44" s="37" t="str">
        <f t="shared" si="85"/>
        <v/>
      </c>
      <c r="BZ44" s="37" t="str">
        <f t="shared" si="86"/>
        <v/>
      </c>
      <c r="CA44" s="37" t="str">
        <f t="shared" si="87"/>
        <v/>
      </c>
      <c r="CB44" s="37" t="str">
        <f t="shared" si="88"/>
        <v/>
      </c>
      <c r="CC44" s="37" t="str">
        <f t="shared" si="89"/>
        <v/>
      </c>
      <c r="CD44" s="37" t="str">
        <f t="shared" si="90"/>
        <v/>
      </c>
      <c r="CE44" s="37" t="str">
        <f t="shared" si="91"/>
        <v/>
      </c>
      <c r="CF44" s="37" t="str">
        <f t="shared" si="92"/>
        <v/>
      </c>
      <c r="CG44" s="37" t="str">
        <f t="shared" si="93"/>
        <v/>
      </c>
      <c r="CH44" s="37" t="str">
        <f t="shared" si="94"/>
        <v/>
      </c>
      <c r="CI44" s="37" t="str">
        <f t="shared" si="95"/>
        <v/>
      </c>
      <c r="CJ44" s="37" t="str">
        <f t="shared" si="96"/>
        <v/>
      </c>
      <c r="CK44" s="37" t="str">
        <f t="shared" si="97"/>
        <v/>
      </c>
      <c r="CL44" s="238" t="str">
        <f t="shared" si="98"/>
        <v/>
      </c>
      <c r="CM44" s="37" t="str">
        <f t="shared" si="99"/>
        <v/>
      </c>
      <c r="CN44" s="37" t="str">
        <f t="shared" si="100"/>
        <v/>
      </c>
      <c r="CO44" s="37" t="str">
        <f t="shared" si="101"/>
        <v/>
      </c>
      <c r="CP44" s="37" t="str">
        <f t="shared" si="102"/>
        <v/>
      </c>
      <c r="CQ44" s="37" t="str">
        <f t="shared" si="103"/>
        <v/>
      </c>
      <c r="CR44" s="37" t="str">
        <f t="shared" si="104"/>
        <v/>
      </c>
      <c r="CS44" s="37" t="str">
        <f t="shared" si="105"/>
        <v/>
      </c>
      <c r="CT44" s="37" t="str">
        <f t="shared" si="106"/>
        <v/>
      </c>
      <c r="CU44" s="37" t="str">
        <f t="shared" si="107"/>
        <v/>
      </c>
      <c r="CV44" s="239">
        <f t="shared" si="108"/>
        <v>0</v>
      </c>
      <c r="CW44" s="37" t="str">
        <f t="shared" si="109"/>
        <v/>
      </c>
      <c r="CX44" s="37" t="str">
        <f t="shared" si="110"/>
        <v/>
      </c>
      <c r="CY44" s="37" t="str">
        <f t="shared" si="111"/>
        <v/>
      </c>
      <c r="CZ44" s="37" t="str">
        <f t="shared" si="112"/>
        <v/>
      </c>
      <c r="DA44" s="37" t="str">
        <f t="shared" si="113"/>
        <v/>
      </c>
      <c r="DB44" s="37" t="str">
        <f t="shared" si="114"/>
        <v/>
      </c>
      <c r="DC44" s="37" t="str">
        <f t="shared" si="115"/>
        <v/>
      </c>
      <c r="DD44" s="37" t="str">
        <f t="shared" si="116"/>
        <v/>
      </c>
      <c r="DE44" s="37" t="str">
        <f t="shared" si="117"/>
        <v/>
      </c>
      <c r="DF44" s="37" t="str">
        <f t="shared" si="118"/>
        <v/>
      </c>
      <c r="DG44" s="37" t="str">
        <f t="shared" si="119"/>
        <v/>
      </c>
      <c r="DH44" s="37" t="str">
        <f t="shared" si="120"/>
        <v/>
      </c>
      <c r="DI44" s="37" t="str">
        <f t="shared" si="121"/>
        <v/>
      </c>
      <c r="DJ44" s="37" t="str">
        <f t="shared" si="122"/>
        <v/>
      </c>
      <c r="DK44" s="37" t="str">
        <f t="shared" si="123"/>
        <v/>
      </c>
      <c r="DL44" s="37" t="str">
        <f t="shared" si="124"/>
        <v/>
      </c>
      <c r="DM44" s="37" t="str">
        <f t="shared" si="125"/>
        <v/>
      </c>
      <c r="DN44" s="37" t="str">
        <f t="shared" si="126"/>
        <v/>
      </c>
      <c r="DO44" s="37" t="str">
        <f t="shared" si="127"/>
        <v/>
      </c>
      <c r="DP44" s="37" t="str">
        <f t="shared" si="128"/>
        <v/>
      </c>
      <c r="DQ44" s="37" t="str">
        <f t="shared" si="129"/>
        <v/>
      </c>
      <c r="DR44" s="37" t="str">
        <f t="shared" si="130"/>
        <v/>
      </c>
      <c r="DS44" s="37" t="str">
        <f t="shared" si="131"/>
        <v/>
      </c>
      <c r="DT44" s="37" t="str">
        <f t="shared" si="132"/>
        <v/>
      </c>
      <c r="DU44" s="37" t="str">
        <f t="shared" si="133"/>
        <v/>
      </c>
      <c r="DV44" s="37" t="str">
        <f t="shared" si="134"/>
        <v/>
      </c>
      <c r="DW44" s="37" t="str">
        <f t="shared" si="135"/>
        <v/>
      </c>
      <c r="DX44" s="37" t="str">
        <f t="shared" si="136"/>
        <v/>
      </c>
      <c r="DY44" s="37" t="str">
        <f t="shared" si="137"/>
        <v/>
      </c>
      <c r="DZ44" s="37" t="str">
        <f t="shared" si="138"/>
        <v/>
      </c>
      <c r="EA44" s="37" t="str">
        <f t="shared" si="139"/>
        <v/>
      </c>
      <c r="EB44" s="37" t="str">
        <f t="shared" si="140"/>
        <v/>
      </c>
      <c r="EC44" s="37" t="str">
        <f t="shared" si="141"/>
        <v/>
      </c>
      <c r="ED44" s="37" t="str">
        <f t="shared" si="142"/>
        <v/>
      </c>
      <c r="EE44" s="37" t="str">
        <f t="shared" si="143"/>
        <v/>
      </c>
      <c r="EF44" s="37" t="str">
        <f t="shared" si="144"/>
        <v/>
      </c>
      <c r="EG44" s="37" t="str">
        <f t="shared" si="145"/>
        <v/>
      </c>
      <c r="EH44" s="37" t="str">
        <f t="shared" si="146"/>
        <v/>
      </c>
      <c r="EI44" s="37" t="str">
        <f t="shared" si="147"/>
        <v/>
      </c>
      <c r="EJ44" s="37" t="str">
        <f t="shared" si="148"/>
        <v/>
      </c>
      <c r="EK44" s="37" t="str">
        <f t="shared" si="149"/>
        <v/>
      </c>
      <c r="EL44" s="37" t="str">
        <f t="shared" si="150"/>
        <v/>
      </c>
      <c r="EM44" s="37" t="str">
        <f t="shared" si="151"/>
        <v/>
      </c>
      <c r="EN44" s="37" t="str">
        <f t="shared" si="152"/>
        <v/>
      </c>
      <c r="EO44" s="37" t="str">
        <f t="shared" si="153"/>
        <v/>
      </c>
      <c r="EP44" s="37" t="str">
        <f t="shared" si="154"/>
        <v/>
      </c>
      <c r="EQ44" s="239" t="str">
        <f t="shared" ca="1" si="155"/>
        <v/>
      </c>
      <c r="ER44" s="239" t="str">
        <f t="shared" ca="1" si="156"/>
        <v/>
      </c>
      <c r="ES44" s="37" t="str">
        <f t="shared" ca="1" si="157"/>
        <v/>
      </c>
      <c r="ET44" s="37" t="str">
        <f t="shared" ca="1" si="158"/>
        <v/>
      </c>
      <c r="EU44" s="37" t="str">
        <f t="shared" ca="1" si="159"/>
        <v/>
      </c>
      <c r="EV44" s="37" t="str">
        <f t="shared" ca="1" si="160"/>
        <v/>
      </c>
      <c r="EW44" s="37" t="str">
        <f t="shared" ca="1" si="161"/>
        <v/>
      </c>
      <c r="EX44" s="37" t="str">
        <f t="shared" ca="1" si="162"/>
        <v/>
      </c>
      <c r="EY44" s="37" t="str">
        <f t="shared" ca="1" si="163"/>
        <v/>
      </c>
      <c r="EZ44" s="37" t="str">
        <f t="shared" ca="1" si="164"/>
        <v/>
      </c>
      <c r="FA44" s="37" t="str">
        <f t="shared" ca="1" si="165"/>
        <v/>
      </c>
      <c r="FB44" s="37" t="str">
        <f t="shared" ca="1" si="166"/>
        <v/>
      </c>
      <c r="FC44" s="37" t="str">
        <f t="shared" ca="1" si="167"/>
        <v/>
      </c>
      <c r="FD44" s="239">
        <f t="shared" si="168"/>
        <v>1</v>
      </c>
      <c r="FE44" s="37" t="str">
        <f t="shared" si="169"/>
        <v/>
      </c>
      <c r="FF44" s="37" t="str">
        <f t="shared" si="170"/>
        <v/>
      </c>
      <c r="FG44" s="37" t="str">
        <f t="shared" si="171"/>
        <v/>
      </c>
      <c r="FH44" s="37" t="str">
        <f t="shared" si="172"/>
        <v/>
      </c>
      <c r="FI44" s="239" t="str">
        <f>IF(B44=0,"",COUNTIF(FD$6:FD44,FD44))</f>
        <v/>
      </c>
      <c r="FJ44" s="37" t="str">
        <f t="shared" si="173"/>
        <v/>
      </c>
      <c r="FK44" s="240" t="str">
        <f t="shared" si="174"/>
        <v/>
      </c>
      <c r="FL44" s="37" t="str">
        <f t="shared" si="175"/>
        <v/>
      </c>
      <c r="FM44" s="37" t="str">
        <f t="shared" si="176"/>
        <v/>
      </c>
      <c r="FN44" s="37" t="str">
        <f t="shared" si="177"/>
        <v/>
      </c>
      <c r="FO44" s="37" t="str">
        <f t="shared" si="178"/>
        <v/>
      </c>
    </row>
    <row r="45" spans="1:171" ht="19.2">
      <c r="A45" s="233">
        <v>40</v>
      </c>
      <c r="B45" s="233">
        <f>COUNTIF('中間シート (2)'!M:M,行政集計シート※記入不要です!A45)</f>
        <v>0</v>
      </c>
      <c r="C45" s="241" t="str">
        <f t="shared" si="185"/>
        <v/>
      </c>
      <c r="D45" s="241" t="str">
        <f t="shared" si="184"/>
        <v/>
      </c>
      <c r="E45" s="241" t="str">
        <f t="shared" si="181"/>
        <v/>
      </c>
      <c r="F45" s="242"/>
      <c r="G45" s="235" t="str">
        <f>IFERROR(VLOOKUP($A45,'中間シート (2)'!$M$6:$AR$65,G$1,FALSE),"")</f>
        <v/>
      </c>
      <c r="H45" s="235" t="str">
        <f>IFERROR(VLOOKUP($A45,'中間シート (2)'!$M$6:$AR$65,H$1,FALSE),"")</f>
        <v/>
      </c>
      <c r="I45" s="235" t="str">
        <f>IFERROR(VLOOKUP($A45,'中間シート (2)'!$M$6:$AR$65,I$1,FALSE),"")</f>
        <v/>
      </c>
      <c r="J45" s="235" t="str">
        <f>IFERROR(VLOOKUP($A45,'中間シート (2)'!$M$6:$AR$65,J$1,FALSE),"")</f>
        <v/>
      </c>
      <c r="K45" s="235" t="str">
        <f>IFERROR(VLOOKUP($A45,'中間シート (2)'!$M$6:$AR$65,K$1,FALSE),"")</f>
        <v/>
      </c>
      <c r="L45" s="235" t="str">
        <f>IFERROR(VLOOKUP($A45,'中間シート (2)'!$M$6:$AR$65,L$1,FALSE),"")</f>
        <v/>
      </c>
      <c r="M45" s="235" t="str">
        <f>IFERROR(VLOOKUP($A45,'中間シート (2)'!$M$6:$AR$65,M$1,FALSE),"")</f>
        <v/>
      </c>
      <c r="N45" s="235" t="str">
        <f>IFERROR(VLOOKUP($A45,'中間シート (2)'!$M$6:$AR$65,N$1,FALSE),"")</f>
        <v/>
      </c>
      <c r="O45" s="235" t="str">
        <f>IFERROR(VLOOKUP($A45,'中間シート (2)'!$M$6:$AR$65,O$1,FALSE),"")</f>
        <v/>
      </c>
      <c r="P45" s="235" t="str">
        <f>IFERROR(VLOOKUP($A45,'中間シート (2)'!$M$6:$AR$65,P$1,FALSE),"")</f>
        <v/>
      </c>
      <c r="Q45" s="235" t="str">
        <f>IFERROR(VLOOKUP($A45,'中間シート (2)'!$M$6:$AR$65,Q$1,FALSE),"")</f>
        <v/>
      </c>
      <c r="R45" s="235" t="str">
        <f>IFERROR(VLOOKUP($A45,'中間シート (2)'!$M$6:$AR$65,R$1,FALSE),"")</f>
        <v/>
      </c>
      <c r="S45" s="235" t="str">
        <f>IFERROR(VLOOKUP($A45,'中間シート (2)'!$M$6:$AR$65,S$1,FALSE),"")</f>
        <v/>
      </c>
      <c r="T45" s="235" t="str">
        <f>IFERROR(VLOOKUP($A45,'中間シート (2)'!$M$6:$AR$65,T$1,FALSE),"")</f>
        <v/>
      </c>
      <c r="U45" s="235" t="str">
        <f>IFERROR(VLOOKUP($A45,'中間シート (2)'!$M$6:$AR$65,U$1,FALSE),"")</f>
        <v/>
      </c>
      <c r="V45" s="235"/>
      <c r="W45" s="235" t="str">
        <f>IFERROR(VLOOKUP($A45,'中間シート (2)'!$M$6:$AR$65,W$1,FALSE),"")</f>
        <v/>
      </c>
      <c r="X45" s="235" t="str">
        <f>IFERROR(VLOOKUP($A45,'中間シート (2)'!$M$6:$AR$65,X$1,FALSE),"")</f>
        <v/>
      </c>
      <c r="Y45" s="235" t="str">
        <f>IFERROR(VLOOKUP($A45,'中間シート (2)'!$M$6:$AR$65,Y$1,FALSE),"")</f>
        <v/>
      </c>
      <c r="Z45" s="235" t="str">
        <f>IFERROR(VLOOKUP($A45,'中間シート (2)'!$M$6:$AR$65,Z$1,FALSE),"")</f>
        <v/>
      </c>
      <c r="AA45" s="235" t="str">
        <f>IFERROR(VLOOKUP($A45,'中間シート (2)'!$M$6:$AR$65,AA$1,FALSE),"")</f>
        <v/>
      </c>
      <c r="AB45" s="235" t="str">
        <f>IFERROR(VLOOKUP($A45,'中間シート (2)'!$M$6:$AR$65,AB$1,FALSE),"")</f>
        <v/>
      </c>
      <c r="AC45" s="235" t="str">
        <f>IFERROR(VLOOKUP($A45,'中間シート (2)'!$M$6:$AR$65,AC$1,FALSE),"")</f>
        <v/>
      </c>
      <c r="AD45" s="235" t="str">
        <f>IFERROR(VLOOKUP($A45,'中間シート (2)'!$M$6:$AR$65,AD$1,FALSE),"")</f>
        <v/>
      </c>
      <c r="AE45" s="235"/>
      <c r="AF45" s="235"/>
      <c r="AG45" s="235"/>
      <c r="AH45" s="250" t="str">
        <f>IFERROR(VLOOKUP($A45,'中間シート (2)'!$M$6:$BC$67,AH$1,FALSE),"")</f>
        <v/>
      </c>
      <c r="AI45" s="250" t="str">
        <f>IFERROR(VLOOKUP($A45,'中間シート (2)'!$M$6:$BC$67,AI$1,FALSE),"")</f>
        <v/>
      </c>
      <c r="AJ45" s="250" t="str">
        <f>IFERROR(VLOOKUP($A45,'中間シート (2)'!$M$6:$BC$67,AJ$1,FALSE),"")</f>
        <v/>
      </c>
      <c r="AK45" s="250" t="str">
        <f>IFERROR(VLOOKUP($A45,'中間シート (2)'!$M$6:$BC$67,AK$1,FALSE),"")</f>
        <v/>
      </c>
      <c r="AL45" s="250" t="str">
        <f>IFERROR(VLOOKUP($A45,'中間シート (2)'!$M$6:$BC$67,AL$1,FALSE),"")</f>
        <v/>
      </c>
      <c r="AM45" s="250" t="str">
        <f>IFERROR(VLOOKUP($A45,'中間シート (2)'!$M$6:$BC$67,AM$1,FALSE),"")</f>
        <v/>
      </c>
      <c r="AN45" s="250" t="str">
        <f>IFERROR(VLOOKUP($A45,'中間シート (2)'!$M$6:$BC$67,AN$1,FALSE),"")</f>
        <v/>
      </c>
      <c r="AO45" s="250" t="str">
        <f>IFERROR(VLOOKUP($A45,'中間シート (2)'!$M$6:$BC$67,AO$1,FALSE),"")</f>
        <v/>
      </c>
      <c r="AR45" s="236"/>
      <c r="AS45" s="236"/>
      <c r="AT45" s="236"/>
      <c r="AU45" s="37">
        <f t="shared" si="182"/>
        <v>41</v>
      </c>
      <c r="AV45" s="37">
        <f t="shared" si="183"/>
        <v>41</v>
      </c>
      <c r="AW45" s="37" t="str">
        <f t="shared" si="58"/>
        <v/>
      </c>
      <c r="AX45" s="37" t="str">
        <f t="shared" si="59"/>
        <v/>
      </c>
      <c r="AY45" s="37" t="str">
        <f t="shared" si="60"/>
        <v/>
      </c>
      <c r="AZ45" s="37" t="str">
        <f t="shared" si="61"/>
        <v/>
      </c>
      <c r="BA45" s="37" t="str">
        <f t="shared" si="62"/>
        <v/>
      </c>
      <c r="BB45" s="37" t="str">
        <f ca="1">IF(AB45="","",IF(COUNTIF(エラー23シート!$G$5:$G$79, OFFSET(I45,IF(H45="",0,-H45+1),0)*100+OFFSET(X45,IF(H45="",0,-H45+1),0)*10+AB45)&gt;0,23,""))</f>
        <v/>
      </c>
      <c r="BC45" s="37" t="str">
        <f t="shared" si="63"/>
        <v/>
      </c>
      <c r="BD45" s="37" t="str">
        <f t="shared" si="64"/>
        <v/>
      </c>
      <c r="BE45" s="37" t="str">
        <f t="shared" si="65"/>
        <v/>
      </c>
      <c r="BF45" s="37" t="str">
        <f t="shared" si="66"/>
        <v/>
      </c>
      <c r="BG45" s="37" t="str">
        <f t="shared" si="67"/>
        <v/>
      </c>
      <c r="BH45" s="37" t="str">
        <f t="shared" si="68"/>
        <v/>
      </c>
      <c r="BI45" s="37" t="str">
        <f t="shared" si="69"/>
        <v/>
      </c>
      <c r="BJ45" s="37" t="str">
        <f t="shared" si="70"/>
        <v/>
      </c>
      <c r="BK45" s="37" t="str">
        <f t="shared" si="71"/>
        <v/>
      </c>
      <c r="BL45" s="37" t="str">
        <f t="shared" si="72"/>
        <v/>
      </c>
      <c r="BM45" s="37" t="str">
        <f t="shared" si="73"/>
        <v/>
      </c>
      <c r="BN45" s="37" t="str">
        <f t="shared" si="74"/>
        <v/>
      </c>
      <c r="BO45" s="37" t="str">
        <f t="shared" si="75"/>
        <v/>
      </c>
      <c r="BP45" s="37" t="str">
        <f t="shared" si="76"/>
        <v/>
      </c>
      <c r="BQ45" s="37" t="str">
        <f t="shared" si="77"/>
        <v/>
      </c>
      <c r="BR45" s="37" t="str">
        <f t="shared" si="78"/>
        <v/>
      </c>
      <c r="BS45" s="237" t="str">
        <f t="shared" si="79"/>
        <v/>
      </c>
      <c r="BT45" s="37" t="str">
        <f t="shared" si="80"/>
        <v/>
      </c>
      <c r="BU45" s="37" t="str">
        <f t="shared" si="81"/>
        <v/>
      </c>
      <c r="BV45" s="37" t="str">
        <f t="shared" si="82"/>
        <v/>
      </c>
      <c r="BW45" s="37" t="str">
        <f t="shared" si="83"/>
        <v/>
      </c>
      <c r="BX45" s="37" t="str">
        <f t="shared" si="84"/>
        <v/>
      </c>
      <c r="BY45" s="37" t="str">
        <f t="shared" si="85"/>
        <v/>
      </c>
      <c r="BZ45" s="37" t="str">
        <f t="shared" si="86"/>
        <v/>
      </c>
      <c r="CA45" s="37" t="str">
        <f t="shared" si="87"/>
        <v/>
      </c>
      <c r="CB45" s="37" t="str">
        <f t="shared" si="88"/>
        <v/>
      </c>
      <c r="CC45" s="37" t="str">
        <f t="shared" si="89"/>
        <v/>
      </c>
      <c r="CD45" s="37" t="str">
        <f t="shared" si="90"/>
        <v/>
      </c>
      <c r="CE45" s="37" t="str">
        <f t="shared" si="91"/>
        <v/>
      </c>
      <c r="CF45" s="37" t="str">
        <f t="shared" si="92"/>
        <v/>
      </c>
      <c r="CG45" s="37" t="str">
        <f t="shared" si="93"/>
        <v/>
      </c>
      <c r="CH45" s="37" t="str">
        <f t="shared" si="94"/>
        <v/>
      </c>
      <c r="CI45" s="37" t="str">
        <f t="shared" si="95"/>
        <v/>
      </c>
      <c r="CJ45" s="37" t="str">
        <f t="shared" si="96"/>
        <v/>
      </c>
      <c r="CK45" s="37" t="str">
        <f t="shared" si="97"/>
        <v/>
      </c>
      <c r="CL45" s="238" t="str">
        <f t="shared" si="98"/>
        <v/>
      </c>
      <c r="CM45" s="37" t="str">
        <f t="shared" si="99"/>
        <v/>
      </c>
      <c r="CN45" s="37" t="str">
        <f t="shared" si="100"/>
        <v/>
      </c>
      <c r="CO45" s="37" t="str">
        <f t="shared" si="101"/>
        <v/>
      </c>
      <c r="CP45" s="37" t="str">
        <f t="shared" si="102"/>
        <v/>
      </c>
      <c r="CQ45" s="37" t="str">
        <f t="shared" si="103"/>
        <v/>
      </c>
      <c r="CR45" s="37" t="str">
        <f t="shared" si="104"/>
        <v/>
      </c>
      <c r="CS45" s="37" t="str">
        <f t="shared" si="105"/>
        <v/>
      </c>
      <c r="CT45" s="37" t="str">
        <f t="shared" si="106"/>
        <v/>
      </c>
      <c r="CU45" s="37" t="str">
        <f t="shared" si="107"/>
        <v/>
      </c>
      <c r="CV45" s="239">
        <f t="shared" si="108"/>
        <v>0</v>
      </c>
      <c r="CW45" s="37" t="str">
        <f t="shared" si="109"/>
        <v/>
      </c>
      <c r="CX45" s="37" t="str">
        <f t="shared" si="110"/>
        <v/>
      </c>
      <c r="CY45" s="37" t="str">
        <f t="shared" si="111"/>
        <v/>
      </c>
      <c r="CZ45" s="37" t="str">
        <f t="shared" si="112"/>
        <v/>
      </c>
      <c r="DA45" s="37" t="str">
        <f t="shared" si="113"/>
        <v/>
      </c>
      <c r="DB45" s="37" t="str">
        <f t="shared" si="114"/>
        <v/>
      </c>
      <c r="DC45" s="37" t="str">
        <f t="shared" si="115"/>
        <v/>
      </c>
      <c r="DD45" s="37" t="str">
        <f t="shared" si="116"/>
        <v/>
      </c>
      <c r="DE45" s="37" t="str">
        <f t="shared" si="117"/>
        <v/>
      </c>
      <c r="DF45" s="37" t="str">
        <f t="shared" si="118"/>
        <v/>
      </c>
      <c r="DG45" s="37" t="str">
        <f t="shared" si="119"/>
        <v/>
      </c>
      <c r="DH45" s="37" t="str">
        <f t="shared" si="120"/>
        <v/>
      </c>
      <c r="DI45" s="37" t="str">
        <f t="shared" si="121"/>
        <v/>
      </c>
      <c r="DJ45" s="37" t="str">
        <f t="shared" si="122"/>
        <v/>
      </c>
      <c r="DK45" s="37" t="str">
        <f t="shared" si="123"/>
        <v/>
      </c>
      <c r="DL45" s="37" t="str">
        <f t="shared" si="124"/>
        <v/>
      </c>
      <c r="DM45" s="37" t="str">
        <f t="shared" si="125"/>
        <v/>
      </c>
      <c r="DN45" s="37" t="str">
        <f t="shared" si="126"/>
        <v/>
      </c>
      <c r="DO45" s="37" t="str">
        <f t="shared" si="127"/>
        <v/>
      </c>
      <c r="DP45" s="37" t="str">
        <f t="shared" si="128"/>
        <v/>
      </c>
      <c r="DQ45" s="37" t="str">
        <f t="shared" si="129"/>
        <v/>
      </c>
      <c r="DR45" s="37" t="str">
        <f t="shared" si="130"/>
        <v/>
      </c>
      <c r="DS45" s="37" t="str">
        <f t="shared" si="131"/>
        <v/>
      </c>
      <c r="DT45" s="37" t="str">
        <f t="shared" si="132"/>
        <v/>
      </c>
      <c r="DU45" s="37" t="str">
        <f t="shared" si="133"/>
        <v/>
      </c>
      <c r="DV45" s="37" t="str">
        <f t="shared" si="134"/>
        <v/>
      </c>
      <c r="DW45" s="37" t="str">
        <f t="shared" si="135"/>
        <v/>
      </c>
      <c r="DX45" s="37" t="str">
        <f t="shared" si="136"/>
        <v/>
      </c>
      <c r="DY45" s="37" t="str">
        <f t="shared" si="137"/>
        <v/>
      </c>
      <c r="DZ45" s="37" t="str">
        <f t="shared" si="138"/>
        <v/>
      </c>
      <c r="EA45" s="37" t="str">
        <f t="shared" si="139"/>
        <v/>
      </c>
      <c r="EB45" s="37" t="str">
        <f t="shared" si="140"/>
        <v/>
      </c>
      <c r="EC45" s="37" t="str">
        <f t="shared" si="141"/>
        <v/>
      </c>
      <c r="ED45" s="37" t="str">
        <f t="shared" si="142"/>
        <v/>
      </c>
      <c r="EE45" s="37" t="str">
        <f t="shared" si="143"/>
        <v/>
      </c>
      <c r="EF45" s="37" t="str">
        <f t="shared" si="144"/>
        <v/>
      </c>
      <c r="EG45" s="37" t="str">
        <f t="shared" si="145"/>
        <v/>
      </c>
      <c r="EH45" s="37" t="str">
        <f t="shared" si="146"/>
        <v/>
      </c>
      <c r="EI45" s="37" t="str">
        <f t="shared" si="147"/>
        <v/>
      </c>
      <c r="EJ45" s="37" t="str">
        <f t="shared" si="148"/>
        <v/>
      </c>
      <c r="EK45" s="37" t="str">
        <f t="shared" si="149"/>
        <v/>
      </c>
      <c r="EL45" s="37" t="str">
        <f t="shared" si="150"/>
        <v/>
      </c>
      <c r="EM45" s="37" t="str">
        <f t="shared" si="151"/>
        <v/>
      </c>
      <c r="EN45" s="37" t="str">
        <f t="shared" si="152"/>
        <v/>
      </c>
      <c r="EO45" s="37" t="str">
        <f t="shared" si="153"/>
        <v/>
      </c>
      <c r="EP45" s="37" t="str">
        <f t="shared" si="154"/>
        <v/>
      </c>
      <c r="EQ45" s="239" t="str">
        <f t="shared" ca="1" si="155"/>
        <v/>
      </c>
      <c r="ER45" s="239" t="str">
        <f t="shared" ca="1" si="156"/>
        <v/>
      </c>
      <c r="ES45" s="37" t="str">
        <f t="shared" ca="1" si="157"/>
        <v/>
      </c>
      <c r="ET45" s="37" t="str">
        <f t="shared" ca="1" si="158"/>
        <v/>
      </c>
      <c r="EU45" s="37" t="str">
        <f t="shared" ca="1" si="159"/>
        <v/>
      </c>
      <c r="EV45" s="37" t="str">
        <f t="shared" ca="1" si="160"/>
        <v/>
      </c>
      <c r="EW45" s="37" t="str">
        <f t="shared" ca="1" si="161"/>
        <v/>
      </c>
      <c r="EX45" s="37" t="str">
        <f t="shared" ca="1" si="162"/>
        <v/>
      </c>
      <c r="EY45" s="37" t="str">
        <f t="shared" ca="1" si="163"/>
        <v/>
      </c>
      <c r="EZ45" s="37" t="str">
        <f t="shared" ca="1" si="164"/>
        <v/>
      </c>
      <c r="FA45" s="37" t="str">
        <f t="shared" ca="1" si="165"/>
        <v/>
      </c>
      <c r="FB45" s="37" t="str">
        <f t="shared" ca="1" si="166"/>
        <v/>
      </c>
      <c r="FC45" s="37" t="str">
        <f t="shared" ca="1" si="167"/>
        <v/>
      </c>
      <c r="FD45" s="239">
        <f t="shared" si="168"/>
        <v>1</v>
      </c>
      <c r="FE45" s="37" t="str">
        <f t="shared" si="169"/>
        <v/>
      </c>
      <c r="FF45" s="37" t="str">
        <f t="shared" si="170"/>
        <v/>
      </c>
      <c r="FG45" s="37" t="str">
        <f t="shared" si="171"/>
        <v/>
      </c>
      <c r="FH45" s="37" t="str">
        <f t="shared" si="172"/>
        <v/>
      </c>
      <c r="FI45" s="239" t="str">
        <f>IF(B45=0,"",COUNTIF(FD$6:FD45,FD45))</f>
        <v/>
      </c>
      <c r="FJ45" s="37" t="str">
        <f t="shared" si="173"/>
        <v/>
      </c>
      <c r="FK45" s="240" t="str">
        <f t="shared" si="174"/>
        <v/>
      </c>
      <c r="FL45" s="37" t="str">
        <f t="shared" si="175"/>
        <v/>
      </c>
      <c r="FM45" s="37" t="str">
        <f t="shared" si="176"/>
        <v/>
      </c>
      <c r="FN45" s="37" t="str">
        <f t="shared" si="177"/>
        <v/>
      </c>
      <c r="FO45" s="37" t="str">
        <f t="shared" si="178"/>
        <v/>
      </c>
    </row>
    <row r="46" spans="1:171" ht="19.2">
      <c r="A46" s="233">
        <v>41</v>
      </c>
      <c r="B46" s="233">
        <f>COUNTIF('中間シート (2)'!M:M,行政集計シート※記入不要です!A46)</f>
        <v>0</v>
      </c>
      <c r="C46" s="241" t="str">
        <f t="shared" si="185"/>
        <v/>
      </c>
      <c r="D46" s="241" t="str">
        <f t="shared" si="184"/>
        <v/>
      </c>
      <c r="E46" s="241" t="str">
        <f t="shared" si="181"/>
        <v/>
      </c>
      <c r="F46" s="242"/>
      <c r="G46" s="235" t="str">
        <f>IFERROR(VLOOKUP($A46,'中間シート (2)'!$M$6:$AR$65,G$1,FALSE),"")</f>
        <v/>
      </c>
      <c r="H46" s="235" t="str">
        <f>IFERROR(VLOOKUP($A46,'中間シート (2)'!$M$6:$AR$65,H$1,FALSE),"")</f>
        <v/>
      </c>
      <c r="I46" s="235" t="str">
        <f>IFERROR(VLOOKUP($A46,'中間シート (2)'!$M$6:$AR$65,I$1,FALSE),"")</f>
        <v/>
      </c>
      <c r="J46" s="235" t="str">
        <f>IFERROR(VLOOKUP($A46,'中間シート (2)'!$M$6:$AR$65,J$1,FALSE),"")</f>
        <v/>
      </c>
      <c r="K46" s="235" t="str">
        <f>IFERROR(VLOOKUP($A46,'中間シート (2)'!$M$6:$AR$65,K$1,FALSE),"")</f>
        <v/>
      </c>
      <c r="L46" s="235" t="str">
        <f>IFERROR(VLOOKUP($A46,'中間シート (2)'!$M$6:$AR$65,L$1,FALSE),"")</f>
        <v/>
      </c>
      <c r="M46" s="235" t="str">
        <f>IFERROR(VLOOKUP($A46,'中間シート (2)'!$M$6:$AR$65,M$1,FALSE),"")</f>
        <v/>
      </c>
      <c r="N46" s="235" t="str">
        <f>IFERROR(VLOOKUP($A46,'中間シート (2)'!$M$6:$AR$65,N$1,FALSE),"")</f>
        <v/>
      </c>
      <c r="O46" s="235" t="str">
        <f>IFERROR(VLOOKUP($A46,'中間シート (2)'!$M$6:$AR$65,O$1,FALSE),"")</f>
        <v/>
      </c>
      <c r="P46" s="235" t="str">
        <f>IFERROR(VLOOKUP($A46,'中間シート (2)'!$M$6:$AR$65,P$1,FALSE),"")</f>
        <v/>
      </c>
      <c r="Q46" s="235" t="str">
        <f>IFERROR(VLOOKUP($A46,'中間シート (2)'!$M$6:$AR$65,Q$1,FALSE),"")</f>
        <v/>
      </c>
      <c r="R46" s="235" t="str">
        <f>IFERROR(VLOOKUP($A46,'中間シート (2)'!$M$6:$AR$65,R$1,FALSE),"")</f>
        <v/>
      </c>
      <c r="S46" s="235" t="str">
        <f>IFERROR(VLOOKUP($A46,'中間シート (2)'!$M$6:$AR$65,S$1,FALSE),"")</f>
        <v/>
      </c>
      <c r="T46" s="235" t="str">
        <f>IFERROR(VLOOKUP($A46,'中間シート (2)'!$M$6:$AR$65,T$1,FALSE),"")</f>
        <v/>
      </c>
      <c r="U46" s="235" t="str">
        <f>IFERROR(VLOOKUP($A46,'中間シート (2)'!$M$6:$AR$65,U$1,FALSE),"")</f>
        <v/>
      </c>
      <c r="V46" s="235"/>
      <c r="W46" s="235" t="str">
        <f>IFERROR(VLOOKUP($A46,'中間シート (2)'!$M$6:$AR$65,W$1,FALSE),"")</f>
        <v/>
      </c>
      <c r="X46" s="235" t="str">
        <f>IFERROR(VLOOKUP($A46,'中間シート (2)'!$M$6:$AR$65,X$1,FALSE),"")</f>
        <v/>
      </c>
      <c r="Y46" s="235" t="str">
        <f>IFERROR(VLOOKUP($A46,'中間シート (2)'!$M$6:$AR$65,Y$1,FALSE),"")</f>
        <v/>
      </c>
      <c r="Z46" s="235" t="str">
        <f>IFERROR(VLOOKUP($A46,'中間シート (2)'!$M$6:$AR$65,Z$1,FALSE),"")</f>
        <v/>
      </c>
      <c r="AA46" s="235" t="str">
        <f>IFERROR(VLOOKUP($A46,'中間シート (2)'!$M$6:$AR$65,AA$1,FALSE),"")</f>
        <v/>
      </c>
      <c r="AB46" s="235" t="str">
        <f>IFERROR(VLOOKUP($A46,'中間シート (2)'!$M$6:$AR$65,AB$1,FALSE),"")</f>
        <v/>
      </c>
      <c r="AC46" s="235" t="str">
        <f>IFERROR(VLOOKUP($A46,'中間シート (2)'!$M$6:$AR$65,AC$1,FALSE),"")</f>
        <v/>
      </c>
      <c r="AD46" s="235" t="str">
        <f>IFERROR(VLOOKUP($A46,'中間シート (2)'!$M$6:$AR$65,AD$1,FALSE),"")</f>
        <v/>
      </c>
      <c r="AE46" s="235"/>
      <c r="AF46" s="235"/>
      <c r="AG46" s="235"/>
      <c r="AH46" s="250" t="str">
        <f>IFERROR(VLOOKUP($A46,'中間シート (2)'!$M$6:$BC$67,AH$1,FALSE),"")</f>
        <v/>
      </c>
      <c r="AI46" s="250" t="str">
        <f>IFERROR(VLOOKUP($A46,'中間シート (2)'!$M$6:$BC$67,AI$1,FALSE),"")</f>
        <v/>
      </c>
      <c r="AJ46" s="250" t="str">
        <f>IFERROR(VLOOKUP($A46,'中間シート (2)'!$M$6:$BC$67,AJ$1,FALSE),"")</f>
        <v/>
      </c>
      <c r="AK46" s="250" t="str">
        <f>IFERROR(VLOOKUP($A46,'中間シート (2)'!$M$6:$BC$67,AK$1,FALSE),"")</f>
        <v/>
      </c>
      <c r="AL46" s="250" t="str">
        <f>IFERROR(VLOOKUP($A46,'中間シート (2)'!$M$6:$BC$67,AL$1,FALSE),"")</f>
        <v/>
      </c>
      <c r="AM46" s="250" t="str">
        <f>IFERROR(VLOOKUP($A46,'中間シート (2)'!$M$6:$BC$67,AM$1,FALSE),"")</f>
        <v/>
      </c>
      <c r="AN46" s="250" t="str">
        <f>IFERROR(VLOOKUP($A46,'中間シート (2)'!$M$6:$BC$67,AN$1,FALSE),"")</f>
        <v/>
      </c>
      <c r="AO46" s="250" t="str">
        <f>IFERROR(VLOOKUP($A46,'中間シート (2)'!$M$6:$BC$67,AO$1,FALSE),"")</f>
        <v/>
      </c>
      <c r="AR46" s="236"/>
      <c r="AS46" s="236"/>
      <c r="AT46" s="236"/>
      <c r="AU46" s="37">
        <f t="shared" si="182"/>
        <v>41</v>
      </c>
      <c r="AV46" s="37">
        <f t="shared" si="183"/>
        <v>41</v>
      </c>
      <c r="AW46" s="37" t="str">
        <f t="shared" si="58"/>
        <v/>
      </c>
      <c r="AX46" s="37" t="str">
        <f t="shared" si="59"/>
        <v/>
      </c>
      <c r="AY46" s="37" t="str">
        <f t="shared" si="60"/>
        <v/>
      </c>
      <c r="AZ46" s="37" t="str">
        <f t="shared" si="61"/>
        <v/>
      </c>
      <c r="BA46" s="37" t="str">
        <f t="shared" si="62"/>
        <v/>
      </c>
      <c r="BB46" s="37" t="str">
        <f ca="1">IF(AB46="","",IF(COUNTIF(エラー23シート!$G$5:$G$79, OFFSET(I46,IF(H46="",0,-H46+1),0)*100+OFFSET(X46,IF(H46="",0,-H46+1),0)*10+AB46)&gt;0,23,""))</f>
        <v/>
      </c>
      <c r="BC46" s="37" t="str">
        <f t="shared" si="63"/>
        <v/>
      </c>
      <c r="BD46" s="37" t="str">
        <f t="shared" si="64"/>
        <v/>
      </c>
      <c r="BE46" s="37" t="str">
        <f t="shared" si="65"/>
        <v/>
      </c>
      <c r="BF46" s="37" t="str">
        <f t="shared" si="66"/>
        <v/>
      </c>
      <c r="BG46" s="37" t="str">
        <f t="shared" si="67"/>
        <v/>
      </c>
      <c r="BH46" s="37" t="str">
        <f t="shared" si="68"/>
        <v/>
      </c>
      <c r="BI46" s="37" t="str">
        <f t="shared" si="69"/>
        <v/>
      </c>
      <c r="BJ46" s="37" t="str">
        <f t="shared" si="70"/>
        <v/>
      </c>
      <c r="BK46" s="37" t="str">
        <f t="shared" si="71"/>
        <v/>
      </c>
      <c r="BL46" s="37" t="str">
        <f t="shared" si="72"/>
        <v/>
      </c>
      <c r="BM46" s="37" t="str">
        <f t="shared" si="73"/>
        <v/>
      </c>
      <c r="BN46" s="37" t="str">
        <f t="shared" si="74"/>
        <v/>
      </c>
      <c r="BO46" s="37" t="str">
        <f t="shared" si="75"/>
        <v/>
      </c>
      <c r="BP46" s="37" t="str">
        <f t="shared" si="76"/>
        <v/>
      </c>
      <c r="BQ46" s="37" t="str">
        <f t="shared" si="77"/>
        <v/>
      </c>
      <c r="BR46" s="37" t="str">
        <f t="shared" si="78"/>
        <v/>
      </c>
      <c r="BS46" s="237" t="str">
        <f t="shared" si="79"/>
        <v/>
      </c>
      <c r="BT46" s="37" t="str">
        <f t="shared" si="80"/>
        <v/>
      </c>
      <c r="BU46" s="37" t="str">
        <f t="shared" si="81"/>
        <v/>
      </c>
      <c r="BV46" s="37" t="str">
        <f t="shared" si="82"/>
        <v/>
      </c>
      <c r="BW46" s="37" t="str">
        <f t="shared" si="83"/>
        <v/>
      </c>
      <c r="BX46" s="37" t="str">
        <f t="shared" si="84"/>
        <v/>
      </c>
      <c r="BY46" s="37" t="str">
        <f t="shared" si="85"/>
        <v/>
      </c>
      <c r="BZ46" s="37" t="str">
        <f t="shared" si="86"/>
        <v/>
      </c>
      <c r="CA46" s="37" t="str">
        <f t="shared" si="87"/>
        <v/>
      </c>
      <c r="CB46" s="37" t="str">
        <f t="shared" si="88"/>
        <v/>
      </c>
      <c r="CC46" s="37" t="str">
        <f t="shared" si="89"/>
        <v/>
      </c>
      <c r="CD46" s="37" t="str">
        <f t="shared" si="90"/>
        <v/>
      </c>
      <c r="CE46" s="37" t="str">
        <f t="shared" si="91"/>
        <v/>
      </c>
      <c r="CF46" s="37" t="str">
        <f t="shared" si="92"/>
        <v/>
      </c>
      <c r="CG46" s="37" t="str">
        <f t="shared" si="93"/>
        <v/>
      </c>
      <c r="CH46" s="37" t="str">
        <f t="shared" si="94"/>
        <v/>
      </c>
      <c r="CI46" s="37" t="str">
        <f t="shared" si="95"/>
        <v/>
      </c>
      <c r="CJ46" s="37" t="str">
        <f t="shared" si="96"/>
        <v/>
      </c>
      <c r="CK46" s="37" t="str">
        <f t="shared" si="97"/>
        <v/>
      </c>
      <c r="CL46" s="238" t="str">
        <f t="shared" si="98"/>
        <v/>
      </c>
      <c r="CM46" s="37" t="str">
        <f t="shared" si="99"/>
        <v/>
      </c>
      <c r="CN46" s="37" t="str">
        <f t="shared" si="100"/>
        <v/>
      </c>
      <c r="CO46" s="37" t="str">
        <f t="shared" si="101"/>
        <v/>
      </c>
      <c r="CP46" s="37" t="str">
        <f t="shared" si="102"/>
        <v/>
      </c>
      <c r="CQ46" s="37" t="str">
        <f t="shared" si="103"/>
        <v/>
      </c>
      <c r="CR46" s="37" t="str">
        <f t="shared" si="104"/>
        <v/>
      </c>
      <c r="CS46" s="37" t="str">
        <f t="shared" si="105"/>
        <v/>
      </c>
      <c r="CT46" s="37" t="str">
        <f t="shared" si="106"/>
        <v/>
      </c>
      <c r="CU46" s="37" t="str">
        <f t="shared" si="107"/>
        <v/>
      </c>
      <c r="CV46" s="239">
        <f t="shared" si="108"/>
        <v>0</v>
      </c>
      <c r="CW46" s="37" t="str">
        <f t="shared" si="109"/>
        <v/>
      </c>
      <c r="CX46" s="37" t="str">
        <f t="shared" si="110"/>
        <v/>
      </c>
      <c r="CY46" s="37" t="str">
        <f t="shared" si="111"/>
        <v/>
      </c>
      <c r="CZ46" s="37" t="str">
        <f t="shared" si="112"/>
        <v/>
      </c>
      <c r="DA46" s="37" t="str">
        <f t="shared" si="113"/>
        <v/>
      </c>
      <c r="DB46" s="37" t="str">
        <f t="shared" si="114"/>
        <v/>
      </c>
      <c r="DC46" s="37" t="str">
        <f t="shared" si="115"/>
        <v/>
      </c>
      <c r="DD46" s="37" t="str">
        <f t="shared" si="116"/>
        <v/>
      </c>
      <c r="DE46" s="37" t="str">
        <f t="shared" si="117"/>
        <v/>
      </c>
      <c r="DF46" s="37" t="str">
        <f t="shared" si="118"/>
        <v/>
      </c>
      <c r="DG46" s="37" t="str">
        <f t="shared" si="119"/>
        <v/>
      </c>
      <c r="DH46" s="37" t="str">
        <f t="shared" si="120"/>
        <v/>
      </c>
      <c r="DI46" s="37" t="str">
        <f t="shared" si="121"/>
        <v/>
      </c>
      <c r="DJ46" s="37" t="str">
        <f t="shared" si="122"/>
        <v/>
      </c>
      <c r="DK46" s="37" t="str">
        <f t="shared" si="123"/>
        <v/>
      </c>
      <c r="DL46" s="37" t="str">
        <f t="shared" si="124"/>
        <v/>
      </c>
      <c r="DM46" s="37" t="str">
        <f t="shared" si="125"/>
        <v/>
      </c>
      <c r="DN46" s="37" t="str">
        <f t="shared" si="126"/>
        <v/>
      </c>
      <c r="DO46" s="37" t="str">
        <f t="shared" si="127"/>
        <v/>
      </c>
      <c r="DP46" s="37" t="str">
        <f t="shared" si="128"/>
        <v/>
      </c>
      <c r="DQ46" s="37" t="str">
        <f t="shared" si="129"/>
        <v/>
      </c>
      <c r="DR46" s="37" t="str">
        <f t="shared" si="130"/>
        <v/>
      </c>
      <c r="DS46" s="37" t="str">
        <f t="shared" si="131"/>
        <v/>
      </c>
      <c r="DT46" s="37" t="str">
        <f t="shared" si="132"/>
        <v/>
      </c>
      <c r="DU46" s="37" t="str">
        <f t="shared" si="133"/>
        <v/>
      </c>
      <c r="DV46" s="37" t="str">
        <f t="shared" si="134"/>
        <v/>
      </c>
      <c r="DW46" s="37" t="str">
        <f t="shared" si="135"/>
        <v/>
      </c>
      <c r="DX46" s="37" t="str">
        <f t="shared" si="136"/>
        <v/>
      </c>
      <c r="DY46" s="37" t="str">
        <f t="shared" si="137"/>
        <v/>
      </c>
      <c r="DZ46" s="37" t="str">
        <f t="shared" si="138"/>
        <v/>
      </c>
      <c r="EA46" s="37" t="str">
        <f t="shared" si="139"/>
        <v/>
      </c>
      <c r="EB46" s="37" t="str">
        <f t="shared" si="140"/>
        <v/>
      </c>
      <c r="EC46" s="37" t="str">
        <f t="shared" si="141"/>
        <v/>
      </c>
      <c r="ED46" s="37" t="str">
        <f t="shared" si="142"/>
        <v/>
      </c>
      <c r="EE46" s="37" t="str">
        <f t="shared" si="143"/>
        <v/>
      </c>
      <c r="EF46" s="37" t="str">
        <f t="shared" si="144"/>
        <v/>
      </c>
      <c r="EG46" s="37" t="str">
        <f t="shared" si="145"/>
        <v/>
      </c>
      <c r="EH46" s="37" t="str">
        <f t="shared" si="146"/>
        <v/>
      </c>
      <c r="EI46" s="37" t="str">
        <f t="shared" si="147"/>
        <v/>
      </c>
      <c r="EJ46" s="37" t="str">
        <f t="shared" si="148"/>
        <v/>
      </c>
      <c r="EK46" s="37" t="str">
        <f t="shared" si="149"/>
        <v/>
      </c>
      <c r="EL46" s="37" t="str">
        <f t="shared" si="150"/>
        <v/>
      </c>
      <c r="EM46" s="37" t="str">
        <f t="shared" si="151"/>
        <v/>
      </c>
      <c r="EN46" s="37" t="str">
        <f t="shared" si="152"/>
        <v/>
      </c>
      <c r="EO46" s="37" t="str">
        <f t="shared" si="153"/>
        <v/>
      </c>
      <c r="EP46" s="37" t="str">
        <f t="shared" si="154"/>
        <v/>
      </c>
      <c r="EQ46" s="239" t="str">
        <f t="shared" ca="1" si="155"/>
        <v/>
      </c>
      <c r="ER46" s="239" t="str">
        <f t="shared" ca="1" si="156"/>
        <v/>
      </c>
      <c r="ES46" s="37" t="str">
        <f t="shared" ca="1" si="157"/>
        <v/>
      </c>
      <c r="ET46" s="37" t="str">
        <f t="shared" ca="1" si="158"/>
        <v/>
      </c>
      <c r="EU46" s="37" t="str">
        <f t="shared" ca="1" si="159"/>
        <v/>
      </c>
      <c r="EV46" s="37" t="str">
        <f t="shared" ca="1" si="160"/>
        <v/>
      </c>
      <c r="EW46" s="37" t="str">
        <f t="shared" ca="1" si="161"/>
        <v/>
      </c>
      <c r="EX46" s="37" t="str">
        <f t="shared" ca="1" si="162"/>
        <v/>
      </c>
      <c r="EY46" s="37" t="str">
        <f t="shared" ca="1" si="163"/>
        <v/>
      </c>
      <c r="EZ46" s="37" t="str">
        <f t="shared" ca="1" si="164"/>
        <v/>
      </c>
      <c r="FA46" s="37" t="str">
        <f t="shared" ca="1" si="165"/>
        <v/>
      </c>
      <c r="FB46" s="37" t="str">
        <f t="shared" ca="1" si="166"/>
        <v/>
      </c>
      <c r="FC46" s="37" t="str">
        <f t="shared" ca="1" si="167"/>
        <v/>
      </c>
      <c r="FD46" s="239">
        <f t="shared" si="168"/>
        <v>1</v>
      </c>
      <c r="FE46" s="37" t="str">
        <f t="shared" si="169"/>
        <v/>
      </c>
      <c r="FF46" s="37" t="str">
        <f t="shared" si="170"/>
        <v/>
      </c>
      <c r="FG46" s="37" t="str">
        <f t="shared" si="171"/>
        <v/>
      </c>
      <c r="FH46" s="37" t="str">
        <f t="shared" si="172"/>
        <v/>
      </c>
      <c r="FI46" s="239" t="str">
        <f>IF(B46=0,"",COUNTIF(FD$6:FD46,FD46))</f>
        <v/>
      </c>
      <c r="FJ46" s="37" t="str">
        <f t="shared" si="173"/>
        <v/>
      </c>
      <c r="FK46" s="240" t="str">
        <f t="shared" si="174"/>
        <v/>
      </c>
      <c r="FL46" s="37" t="str">
        <f t="shared" si="175"/>
        <v/>
      </c>
      <c r="FM46" s="37" t="str">
        <f t="shared" si="176"/>
        <v/>
      </c>
      <c r="FN46" s="37" t="str">
        <f t="shared" si="177"/>
        <v/>
      </c>
      <c r="FO46" s="37" t="str">
        <f t="shared" si="178"/>
        <v/>
      </c>
    </row>
    <row r="47" spans="1:171" ht="19.2">
      <c r="A47" s="233">
        <v>42</v>
      </c>
      <c r="B47" s="233">
        <f>COUNTIF('中間シート (2)'!M:M,行政集計シート※記入不要です!A47)</f>
        <v>0</v>
      </c>
      <c r="C47" s="241" t="str">
        <f t="shared" si="185"/>
        <v/>
      </c>
      <c r="D47" s="241" t="str">
        <f t="shared" si="184"/>
        <v/>
      </c>
      <c r="E47" s="241" t="str">
        <f t="shared" si="181"/>
        <v/>
      </c>
      <c r="F47" s="242"/>
      <c r="G47" s="235" t="str">
        <f>IFERROR(VLOOKUP($A47,'中間シート (2)'!$M$6:$AR$65,G$1,FALSE),"")</f>
        <v/>
      </c>
      <c r="H47" s="235" t="str">
        <f>IFERROR(VLOOKUP($A47,'中間シート (2)'!$M$6:$AR$65,H$1,FALSE),"")</f>
        <v/>
      </c>
      <c r="I47" s="235" t="str">
        <f>IFERROR(VLOOKUP($A47,'中間シート (2)'!$M$6:$AR$65,I$1,FALSE),"")</f>
        <v/>
      </c>
      <c r="J47" s="235" t="str">
        <f>IFERROR(VLOOKUP($A47,'中間シート (2)'!$M$6:$AR$65,J$1,FALSE),"")</f>
        <v/>
      </c>
      <c r="K47" s="235" t="str">
        <f>IFERROR(VLOOKUP($A47,'中間シート (2)'!$M$6:$AR$65,K$1,FALSE),"")</f>
        <v/>
      </c>
      <c r="L47" s="235" t="str">
        <f>IFERROR(VLOOKUP($A47,'中間シート (2)'!$M$6:$AR$65,L$1,FALSE),"")</f>
        <v/>
      </c>
      <c r="M47" s="235" t="str">
        <f>IFERROR(VLOOKUP($A47,'中間シート (2)'!$M$6:$AR$65,M$1,FALSE),"")</f>
        <v/>
      </c>
      <c r="N47" s="235" t="str">
        <f>IFERROR(VLOOKUP($A47,'中間シート (2)'!$M$6:$AR$65,N$1,FALSE),"")</f>
        <v/>
      </c>
      <c r="O47" s="235" t="str">
        <f>IFERROR(VLOOKUP($A47,'中間シート (2)'!$M$6:$AR$65,O$1,FALSE),"")</f>
        <v/>
      </c>
      <c r="P47" s="235" t="str">
        <f>IFERROR(VLOOKUP($A47,'中間シート (2)'!$M$6:$AR$65,P$1,FALSE),"")</f>
        <v/>
      </c>
      <c r="Q47" s="235" t="str">
        <f>IFERROR(VLOOKUP($A47,'中間シート (2)'!$M$6:$AR$65,Q$1,FALSE),"")</f>
        <v/>
      </c>
      <c r="R47" s="235" t="str">
        <f>IFERROR(VLOOKUP($A47,'中間シート (2)'!$M$6:$AR$65,R$1,FALSE),"")</f>
        <v/>
      </c>
      <c r="S47" s="235" t="str">
        <f>IFERROR(VLOOKUP($A47,'中間シート (2)'!$M$6:$AR$65,S$1,FALSE),"")</f>
        <v/>
      </c>
      <c r="T47" s="235" t="str">
        <f>IFERROR(VLOOKUP($A47,'中間シート (2)'!$M$6:$AR$65,T$1,FALSE),"")</f>
        <v/>
      </c>
      <c r="U47" s="235" t="str">
        <f>IFERROR(VLOOKUP($A47,'中間シート (2)'!$M$6:$AR$65,U$1,FALSE),"")</f>
        <v/>
      </c>
      <c r="V47" s="235"/>
      <c r="W47" s="235" t="str">
        <f>IFERROR(VLOOKUP($A47,'中間シート (2)'!$M$6:$AR$65,W$1,FALSE),"")</f>
        <v/>
      </c>
      <c r="X47" s="235" t="str">
        <f>IFERROR(VLOOKUP($A47,'中間シート (2)'!$M$6:$AR$65,X$1,FALSE),"")</f>
        <v/>
      </c>
      <c r="Y47" s="235" t="str">
        <f>IFERROR(VLOOKUP($A47,'中間シート (2)'!$M$6:$AR$65,Y$1,FALSE),"")</f>
        <v/>
      </c>
      <c r="Z47" s="235" t="str">
        <f>IFERROR(VLOOKUP($A47,'中間シート (2)'!$M$6:$AR$65,Z$1,FALSE),"")</f>
        <v/>
      </c>
      <c r="AA47" s="235" t="str">
        <f>IFERROR(VLOOKUP($A47,'中間シート (2)'!$M$6:$AR$65,AA$1,FALSE),"")</f>
        <v/>
      </c>
      <c r="AB47" s="235" t="str">
        <f>IFERROR(VLOOKUP($A47,'中間シート (2)'!$M$6:$AR$65,AB$1,FALSE),"")</f>
        <v/>
      </c>
      <c r="AC47" s="235" t="str">
        <f>IFERROR(VLOOKUP($A47,'中間シート (2)'!$M$6:$AR$65,AC$1,FALSE),"")</f>
        <v/>
      </c>
      <c r="AD47" s="235" t="str">
        <f>IFERROR(VLOOKUP($A47,'中間シート (2)'!$M$6:$AR$65,AD$1,FALSE),"")</f>
        <v/>
      </c>
      <c r="AE47" s="235"/>
      <c r="AF47" s="235"/>
      <c r="AG47" s="235"/>
      <c r="AH47" s="250" t="str">
        <f>IFERROR(VLOOKUP($A47,'中間シート (2)'!$M$6:$BC$67,AH$1,FALSE),"")</f>
        <v/>
      </c>
      <c r="AI47" s="250" t="str">
        <f>IFERROR(VLOOKUP($A47,'中間シート (2)'!$M$6:$BC$67,AI$1,FALSE),"")</f>
        <v/>
      </c>
      <c r="AJ47" s="250" t="str">
        <f>IFERROR(VLOOKUP($A47,'中間シート (2)'!$M$6:$BC$67,AJ$1,FALSE),"")</f>
        <v/>
      </c>
      <c r="AK47" s="250" t="str">
        <f>IFERROR(VLOOKUP($A47,'中間シート (2)'!$M$6:$BC$67,AK$1,FALSE),"")</f>
        <v/>
      </c>
      <c r="AL47" s="250" t="str">
        <f>IFERROR(VLOOKUP($A47,'中間シート (2)'!$M$6:$BC$67,AL$1,FALSE),"")</f>
        <v/>
      </c>
      <c r="AM47" s="250" t="str">
        <f>IFERROR(VLOOKUP($A47,'中間シート (2)'!$M$6:$BC$67,AM$1,FALSE),"")</f>
        <v/>
      </c>
      <c r="AN47" s="250" t="str">
        <f>IFERROR(VLOOKUP($A47,'中間シート (2)'!$M$6:$BC$67,AN$1,FALSE),"")</f>
        <v/>
      </c>
      <c r="AO47" s="250" t="str">
        <f>IFERROR(VLOOKUP($A47,'中間シート (2)'!$M$6:$BC$67,AO$1,FALSE),"")</f>
        <v/>
      </c>
      <c r="AR47" s="236"/>
      <c r="AS47" s="236"/>
      <c r="AT47" s="236"/>
      <c r="AU47" s="37">
        <f t="shared" si="182"/>
        <v>41</v>
      </c>
      <c r="AV47" s="37">
        <f t="shared" si="183"/>
        <v>41</v>
      </c>
      <c r="AW47" s="37" t="str">
        <f t="shared" si="58"/>
        <v/>
      </c>
      <c r="AX47" s="37" t="str">
        <f t="shared" si="59"/>
        <v/>
      </c>
      <c r="AY47" s="37" t="str">
        <f t="shared" si="60"/>
        <v/>
      </c>
      <c r="AZ47" s="37" t="str">
        <f t="shared" si="61"/>
        <v/>
      </c>
      <c r="BA47" s="37" t="str">
        <f t="shared" si="62"/>
        <v/>
      </c>
      <c r="BB47" s="37" t="str">
        <f ca="1">IF(AB47="","",IF(COUNTIF(エラー23シート!$G$5:$G$79, OFFSET(I47,IF(H47="",0,-H47+1),0)*100+OFFSET(X47,IF(H47="",0,-H47+1),0)*10+AB47)&gt;0,23,""))</f>
        <v/>
      </c>
      <c r="BC47" s="37" t="str">
        <f t="shared" si="63"/>
        <v/>
      </c>
      <c r="BD47" s="37" t="str">
        <f t="shared" si="64"/>
        <v/>
      </c>
      <c r="BE47" s="37" t="str">
        <f t="shared" si="65"/>
        <v/>
      </c>
      <c r="BF47" s="37" t="str">
        <f t="shared" si="66"/>
        <v/>
      </c>
      <c r="BG47" s="37" t="str">
        <f t="shared" si="67"/>
        <v/>
      </c>
      <c r="BH47" s="37" t="str">
        <f t="shared" si="68"/>
        <v/>
      </c>
      <c r="BI47" s="37" t="str">
        <f t="shared" si="69"/>
        <v/>
      </c>
      <c r="BJ47" s="37" t="str">
        <f t="shared" si="70"/>
        <v/>
      </c>
      <c r="BK47" s="37" t="str">
        <f t="shared" si="71"/>
        <v/>
      </c>
      <c r="BL47" s="37" t="str">
        <f t="shared" si="72"/>
        <v/>
      </c>
      <c r="BM47" s="37" t="str">
        <f t="shared" si="73"/>
        <v/>
      </c>
      <c r="BN47" s="37" t="str">
        <f t="shared" si="74"/>
        <v/>
      </c>
      <c r="BO47" s="37" t="str">
        <f t="shared" si="75"/>
        <v/>
      </c>
      <c r="BP47" s="37" t="str">
        <f t="shared" si="76"/>
        <v/>
      </c>
      <c r="BQ47" s="37" t="str">
        <f t="shared" si="77"/>
        <v/>
      </c>
      <c r="BR47" s="37" t="str">
        <f t="shared" si="78"/>
        <v/>
      </c>
      <c r="BS47" s="237" t="str">
        <f t="shared" si="79"/>
        <v/>
      </c>
      <c r="BT47" s="37" t="str">
        <f t="shared" si="80"/>
        <v/>
      </c>
      <c r="BU47" s="37" t="str">
        <f t="shared" si="81"/>
        <v/>
      </c>
      <c r="BV47" s="37" t="str">
        <f t="shared" si="82"/>
        <v/>
      </c>
      <c r="BW47" s="37" t="str">
        <f t="shared" si="83"/>
        <v/>
      </c>
      <c r="BX47" s="37" t="str">
        <f t="shared" si="84"/>
        <v/>
      </c>
      <c r="BY47" s="37" t="str">
        <f t="shared" si="85"/>
        <v/>
      </c>
      <c r="BZ47" s="37" t="str">
        <f t="shared" si="86"/>
        <v/>
      </c>
      <c r="CA47" s="37" t="str">
        <f t="shared" si="87"/>
        <v/>
      </c>
      <c r="CB47" s="37" t="str">
        <f t="shared" si="88"/>
        <v/>
      </c>
      <c r="CC47" s="37" t="str">
        <f t="shared" si="89"/>
        <v/>
      </c>
      <c r="CD47" s="37" t="str">
        <f t="shared" si="90"/>
        <v/>
      </c>
      <c r="CE47" s="37" t="str">
        <f t="shared" si="91"/>
        <v/>
      </c>
      <c r="CF47" s="37" t="str">
        <f t="shared" si="92"/>
        <v/>
      </c>
      <c r="CG47" s="37" t="str">
        <f t="shared" si="93"/>
        <v/>
      </c>
      <c r="CH47" s="37" t="str">
        <f t="shared" si="94"/>
        <v/>
      </c>
      <c r="CI47" s="37" t="str">
        <f t="shared" si="95"/>
        <v/>
      </c>
      <c r="CJ47" s="37" t="str">
        <f t="shared" si="96"/>
        <v/>
      </c>
      <c r="CK47" s="37" t="str">
        <f t="shared" si="97"/>
        <v/>
      </c>
      <c r="CL47" s="238" t="str">
        <f t="shared" si="98"/>
        <v/>
      </c>
      <c r="CM47" s="37" t="str">
        <f t="shared" si="99"/>
        <v/>
      </c>
      <c r="CN47" s="37" t="str">
        <f t="shared" si="100"/>
        <v/>
      </c>
      <c r="CO47" s="37" t="str">
        <f t="shared" si="101"/>
        <v/>
      </c>
      <c r="CP47" s="37" t="str">
        <f t="shared" si="102"/>
        <v/>
      </c>
      <c r="CQ47" s="37" t="str">
        <f t="shared" si="103"/>
        <v/>
      </c>
      <c r="CR47" s="37" t="str">
        <f t="shared" si="104"/>
        <v/>
      </c>
      <c r="CS47" s="37" t="str">
        <f t="shared" si="105"/>
        <v/>
      </c>
      <c r="CT47" s="37" t="str">
        <f t="shared" si="106"/>
        <v/>
      </c>
      <c r="CU47" s="37" t="str">
        <f t="shared" si="107"/>
        <v/>
      </c>
      <c r="CV47" s="239">
        <f t="shared" si="108"/>
        <v>0</v>
      </c>
      <c r="CW47" s="37" t="str">
        <f t="shared" si="109"/>
        <v/>
      </c>
      <c r="CX47" s="37" t="str">
        <f t="shared" si="110"/>
        <v/>
      </c>
      <c r="CY47" s="37" t="str">
        <f t="shared" si="111"/>
        <v/>
      </c>
      <c r="CZ47" s="37" t="str">
        <f t="shared" si="112"/>
        <v/>
      </c>
      <c r="DA47" s="37" t="str">
        <f t="shared" si="113"/>
        <v/>
      </c>
      <c r="DB47" s="37" t="str">
        <f t="shared" si="114"/>
        <v/>
      </c>
      <c r="DC47" s="37" t="str">
        <f t="shared" si="115"/>
        <v/>
      </c>
      <c r="DD47" s="37" t="str">
        <f t="shared" si="116"/>
        <v/>
      </c>
      <c r="DE47" s="37" t="str">
        <f t="shared" si="117"/>
        <v/>
      </c>
      <c r="DF47" s="37" t="str">
        <f t="shared" si="118"/>
        <v/>
      </c>
      <c r="DG47" s="37" t="str">
        <f t="shared" si="119"/>
        <v/>
      </c>
      <c r="DH47" s="37" t="str">
        <f t="shared" si="120"/>
        <v/>
      </c>
      <c r="DI47" s="37" t="str">
        <f t="shared" si="121"/>
        <v/>
      </c>
      <c r="DJ47" s="37" t="str">
        <f t="shared" si="122"/>
        <v/>
      </c>
      <c r="DK47" s="37" t="str">
        <f t="shared" si="123"/>
        <v/>
      </c>
      <c r="DL47" s="37" t="str">
        <f t="shared" si="124"/>
        <v/>
      </c>
      <c r="DM47" s="37" t="str">
        <f t="shared" si="125"/>
        <v/>
      </c>
      <c r="DN47" s="37" t="str">
        <f t="shared" si="126"/>
        <v/>
      </c>
      <c r="DO47" s="37" t="str">
        <f t="shared" si="127"/>
        <v/>
      </c>
      <c r="DP47" s="37" t="str">
        <f t="shared" si="128"/>
        <v/>
      </c>
      <c r="DQ47" s="37" t="str">
        <f t="shared" si="129"/>
        <v/>
      </c>
      <c r="DR47" s="37" t="str">
        <f t="shared" si="130"/>
        <v/>
      </c>
      <c r="DS47" s="37" t="str">
        <f t="shared" si="131"/>
        <v/>
      </c>
      <c r="DT47" s="37" t="str">
        <f t="shared" si="132"/>
        <v/>
      </c>
      <c r="DU47" s="37" t="str">
        <f t="shared" si="133"/>
        <v/>
      </c>
      <c r="DV47" s="37" t="str">
        <f t="shared" si="134"/>
        <v/>
      </c>
      <c r="DW47" s="37" t="str">
        <f t="shared" si="135"/>
        <v/>
      </c>
      <c r="DX47" s="37" t="str">
        <f t="shared" si="136"/>
        <v/>
      </c>
      <c r="DY47" s="37" t="str">
        <f t="shared" si="137"/>
        <v/>
      </c>
      <c r="DZ47" s="37" t="str">
        <f t="shared" si="138"/>
        <v/>
      </c>
      <c r="EA47" s="37" t="str">
        <f t="shared" si="139"/>
        <v/>
      </c>
      <c r="EB47" s="37" t="str">
        <f t="shared" si="140"/>
        <v/>
      </c>
      <c r="EC47" s="37" t="str">
        <f t="shared" si="141"/>
        <v/>
      </c>
      <c r="ED47" s="37" t="str">
        <f t="shared" si="142"/>
        <v/>
      </c>
      <c r="EE47" s="37" t="str">
        <f t="shared" si="143"/>
        <v/>
      </c>
      <c r="EF47" s="37" t="str">
        <f t="shared" si="144"/>
        <v/>
      </c>
      <c r="EG47" s="37" t="str">
        <f t="shared" si="145"/>
        <v/>
      </c>
      <c r="EH47" s="37" t="str">
        <f t="shared" si="146"/>
        <v/>
      </c>
      <c r="EI47" s="37" t="str">
        <f t="shared" si="147"/>
        <v/>
      </c>
      <c r="EJ47" s="37" t="str">
        <f t="shared" si="148"/>
        <v/>
      </c>
      <c r="EK47" s="37" t="str">
        <f t="shared" si="149"/>
        <v/>
      </c>
      <c r="EL47" s="37" t="str">
        <f t="shared" si="150"/>
        <v/>
      </c>
      <c r="EM47" s="37" t="str">
        <f t="shared" si="151"/>
        <v/>
      </c>
      <c r="EN47" s="37" t="str">
        <f t="shared" si="152"/>
        <v/>
      </c>
      <c r="EO47" s="37" t="str">
        <f t="shared" si="153"/>
        <v/>
      </c>
      <c r="EP47" s="37" t="str">
        <f t="shared" si="154"/>
        <v/>
      </c>
      <c r="EQ47" s="239" t="str">
        <f t="shared" ca="1" si="155"/>
        <v/>
      </c>
      <c r="ER47" s="239" t="str">
        <f t="shared" ca="1" si="156"/>
        <v/>
      </c>
      <c r="ES47" s="37" t="str">
        <f t="shared" ca="1" si="157"/>
        <v/>
      </c>
      <c r="ET47" s="37" t="str">
        <f t="shared" ca="1" si="158"/>
        <v/>
      </c>
      <c r="EU47" s="37" t="str">
        <f t="shared" ca="1" si="159"/>
        <v/>
      </c>
      <c r="EV47" s="37" t="str">
        <f t="shared" ca="1" si="160"/>
        <v/>
      </c>
      <c r="EW47" s="37" t="str">
        <f t="shared" ca="1" si="161"/>
        <v/>
      </c>
      <c r="EX47" s="37" t="str">
        <f t="shared" ca="1" si="162"/>
        <v/>
      </c>
      <c r="EY47" s="37" t="str">
        <f t="shared" ca="1" si="163"/>
        <v/>
      </c>
      <c r="EZ47" s="37" t="str">
        <f t="shared" ca="1" si="164"/>
        <v/>
      </c>
      <c r="FA47" s="37" t="str">
        <f t="shared" ca="1" si="165"/>
        <v/>
      </c>
      <c r="FB47" s="37" t="str">
        <f t="shared" ca="1" si="166"/>
        <v/>
      </c>
      <c r="FC47" s="37" t="str">
        <f t="shared" ca="1" si="167"/>
        <v/>
      </c>
      <c r="FD47" s="239">
        <f t="shared" si="168"/>
        <v>1</v>
      </c>
      <c r="FE47" s="37" t="str">
        <f t="shared" si="169"/>
        <v/>
      </c>
      <c r="FF47" s="37" t="str">
        <f t="shared" si="170"/>
        <v/>
      </c>
      <c r="FG47" s="37" t="str">
        <f t="shared" si="171"/>
        <v/>
      </c>
      <c r="FH47" s="37" t="str">
        <f t="shared" si="172"/>
        <v/>
      </c>
      <c r="FI47" s="239" t="str">
        <f>IF(B47=0,"",COUNTIF(FD$6:FD47,FD47))</f>
        <v/>
      </c>
      <c r="FJ47" s="37" t="str">
        <f t="shared" si="173"/>
        <v/>
      </c>
      <c r="FK47" s="240" t="str">
        <f t="shared" si="174"/>
        <v/>
      </c>
      <c r="FL47" s="37" t="str">
        <f t="shared" si="175"/>
        <v/>
      </c>
      <c r="FM47" s="37" t="str">
        <f t="shared" si="176"/>
        <v/>
      </c>
      <c r="FN47" s="37" t="str">
        <f t="shared" si="177"/>
        <v/>
      </c>
      <c r="FO47" s="37" t="str">
        <f t="shared" si="178"/>
        <v/>
      </c>
    </row>
    <row r="48" spans="1:171" ht="19.2">
      <c r="A48" s="233">
        <v>43</v>
      </c>
      <c r="B48" s="233">
        <f>COUNTIF('中間シート (2)'!M:M,行政集計シート※記入不要です!A48)</f>
        <v>0</v>
      </c>
      <c r="C48" s="241" t="str">
        <f t="shared" si="185"/>
        <v/>
      </c>
      <c r="D48" s="241" t="str">
        <f t="shared" si="184"/>
        <v/>
      </c>
      <c r="E48" s="241" t="str">
        <f t="shared" si="181"/>
        <v/>
      </c>
      <c r="F48" s="242"/>
      <c r="G48" s="235" t="str">
        <f>IFERROR(VLOOKUP($A48,'中間シート (2)'!$M$6:$AR$65,G$1,FALSE),"")</f>
        <v/>
      </c>
      <c r="H48" s="235" t="str">
        <f>IFERROR(VLOOKUP($A48,'中間シート (2)'!$M$6:$AR$65,H$1,FALSE),"")</f>
        <v/>
      </c>
      <c r="I48" s="235" t="str">
        <f>IFERROR(VLOOKUP($A48,'中間シート (2)'!$M$6:$AR$65,I$1,FALSE),"")</f>
        <v/>
      </c>
      <c r="J48" s="235" t="str">
        <f>IFERROR(VLOOKUP($A48,'中間シート (2)'!$M$6:$AR$65,J$1,FALSE),"")</f>
        <v/>
      </c>
      <c r="K48" s="235" t="str">
        <f>IFERROR(VLOOKUP($A48,'中間シート (2)'!$M$6:$AR$65,K$1,FALSE),"")</f>
        <v/>
      </c>
      <c r="L48" s="235" t="str">
        <f>IFERROR(VLOOKUP($A48,'中間シート (2)'!$M$6:$AR$65,L$1,FALSE),"")</f>
        <v/>
      </c>
      <c r="M48" s="235" t="str">
        <f>IFERROR(VLOOKUP($A48,'中間シート (2)'!$M$6:$AR$65,M$1,FALSE),"")</f>
        <v/>
      </c>
      <c r="N48" s="235" t="str">
        <f>IFERROR(VLOOKUP($A48,'中間シート (2)'!$M$6:$AR$65,N$1,FALSE),"")</f>
        <v/>
      </c>
      <c r="O48" s="235" t="str">
        <f>IFERROR(VLOOKUP($A48,'中間シート (2)'!$M$6:$AR$65,O$1,FALSE),"")</f>
        <v/>
      </c>
      <c r="P48" s="235" t="str">
        <f>IFERROR(VLOOKUP($A48,'中間シート (2)'!$M$6:$AR$65,P$1,FALSE),"")</f>
        <v/>
      </c>
      <c r="Q48" s="235" t="str">
        <f>IFERROR(VLOOKUP($A48,'中間シート (2)'!$M$6:$AR$65,Q$1,FALSE),"")</f>
        <v/>
      </c>
      <c r="R48" s="235" t="str">
        <f>IFERROR(VLOOKUP($A48,'中間シート (2)'!$M$6:$AR$65,R$1,FALSE),"")</f>
        <v/>
      </c>
      <c r="S48" s="235" t="str">
        <f>IFERROR(VLOOKUP($A48,'中間シート (2)'!$M$6:$AR$65,S$1,FALSE),"")</f>
        <v/>
      </c>
      <c r="T48" s="235" t="str">
        <f>IFERROR(VLOOKUP($A48,'中間シート (2)'!$M$6:$AR$65,T$1,FALSE),"")</f>
        <v/>
      </c>
      <c r="U48" s="235" t="str">
        <f>IFERROR(VLOOKUP($A48,'中間シート (2)'!$M$6:$AR$65,U$1,FALSE),"")</f>
        <v/>
      </c>
      <c r="V48" s="235"/>
      <c r="W48" s="235" t="str">
        <f>IFERROR(VLOOKUP($A48,'中間シート (2)'!$M$6:$AR$65,W$1,FALSE),"")</f>
        <v/>
      </c>
      <c r="X48" s="235" t="str">
        <f>IFERROR(VLOOKUP($A48,'中間シート (2)'!$M$6:$AR$65,X$1,FALSE),"")</f>
        <v/>
      </c>
      <c r="Y48" s="235" t="str">
        <f>IFERROR(VLOOKUP($A48,'中間シート (2)'!$M$6:$AR$65,Y$1,FALSE),"")</f>
        <v/>
      </c>
      <c r="Z48" s="235" t="str">
        <f>IFERROR(VLOOKUP($A48,'中間シート (2)'!$M$6:$AR$65,Z$1,FALSE),"")</f>
        <v/>
      </c>
      <c r="AA48" s="235" t="str">
        <f>IFERROR(VLOOKUP($A48,'中間シート (2)'!$M$6:$AR$65,AA$1,FALSE),"")</f>
        <v/>
      </c>
      <c r="AB48" s="235" t="str">
        <f>IFERROR(VLOOKUP($A48,'中間シート (2)'!$M$6:$AR$65,AB$1,FALSE),"")</f>
        <v/>
      </c>
      <c r="AC48" s="235" t="str">
        <f>IFERROR(VLOOKUP($A48,'中間シート (2)'!$M$6:$AR$65,AC$1,FALSE),"")</f>
        <v/>
      </c>
      <c r="AD48" s="235" t="str">
        <f>IFERROR(VLOOKUP($A48,'中間シート (2)'!$M$6:$AR$65,AD$1,FALSE),"")</f>
        <v/>
      </c>
      <c r="AE48" s="235"/>
      <c r="AF48" s="235"/>
      <c r="AG48" s="235"/>
      <c r="AH48" s="250" t="str">
        <f>IFERROR(VLOOKUP($A48,'中間シート (2)'!$M$6:$BC$67,AH$1,FALSE),"")</f>
        <v/>
      </c>
      <c r="AI48" s="250" t="str">
        <f>IFERROR(VLOOKUP($A48,'中間シート (2)'!$M$6:$BC$67,AI$1,FALSE),"")</f>
        <v/>
      </c>
      <c r="AJ48" s="250" t="str">
        <f>IFERROR(VLOOKUP($A48,'中間シート (2)'!$M$6:$BC$67,AJ$1,FALSE),"")</f>
        <v/>
      </c>
      <c r="AK48" s="250" t="str">
        <f>IFERROR(VLOOKUP($A48,'中間シート (2)'!$M$6:$BC$67,AK$1,FALSE),"")</f>
        <v/>
      </c>
      <c r="AL48" s="250" t="str">
        <f>IFERROR(VLOOKUP($A48,'中間シート (2)'!$M$6:$BC$67,AL$1,FALSE),"")</f>
        <v/>
      </c>
      <c r="AM48" s="250" t="str">
        <f>IFERROR(VLOOKUP($A48,'中間シート (2)'!$M$6:$BC$67,AM$1,FALSE),"")</f>
        <v/>
      </c>
      <c r="AN48" s="250" t="str">
        <f>IFERROR(VLOOKUP($A48,'中間シート (2)'!$M$6:$BC$67,AN$1,FALSE),"")</f>
        <v/>
      </c>
      <c r="AO48" s="250" t="str">
        <f>IFERROR(VLOOKUP($A48,'中間シート (2)'!$M$6:$BC$67,AO$1,FALSE),"")</f>
        <v/>
      </c>
      <c r="AR48" s="236"/>
      <c r="AS48" s="236"/>
      <c r="AT48" s="236"/>
      <c r="AU48" s="37">
        <f t="shared" si="182"/>
        <v>41</v>
      </c>
      <c r="AV48" s="37">
        <f t="shared" si="183"/>
        <v>41</v>
      </c>
      <c r="AW48" s="37" t="str">
        <f t="shared" si="58"/>
        <v/>
      </c>
      <c r="AX48" s="37" t="str">
        <f t="shared" si="59"/>
        <v/>
      </c>
      <c r="AY48" s="37" t="str">
        <f t="shared" si="60"/>
        <v/>
      </c>
      <c r="AZ48" s="37" t="str">
        <f t="shared" si="61"/>
        <v/>
      </c>
      <c r="BA48" s="37" t="str">
        <f t="shared" si="62"/>
        <v/>
      </c>
      <c r="BB48" s="37" t="str">
        <f ca="1">IF(AB48="","",IF(COUNTIF(エラー23シート!$G$5:$G$79, OFFSET(I48,IF(H48="",0,-H48+1),0)*100+OFFSET(X48,IF(H48="",0,-H48+1),0)*10+AB48)&gt;0,23,""))</f>
        <v/>
      </c>
      <c r="BC48" s="37" t="str">
        <f t="shared" si="63"/>
        <v/>
      </c>
      <c r="BD48" s="37" t="str">
        <f t="shared" si="64"/>
        <v/>
      </c>
      <c r="BE48" s="37" t="str">
        <f t="shared" si="65"/>
        <v/>
      </c>
      <c r="BF48" s="37" t="str">
        <f t="shared" si="66"/>
        <v/>
      </c>
      <c r="BG48" s="37" t="str">
        <f t="shared" si="67"/>
        <v/>
      </c>
      <c r="BH48" s="37" t="str">
        <f t="shared" si="68"/>
        <v/>
      </c>
      <c r="BI48" s="37" t="str">
        <f t="shared" si="69"/>
        <v/>
      </c>
      <c r="BJ48" s="37" t="str">
        <f t="shared" si="70"/>
        <v/>
      </c>
      <c r="BK48" s="37" t="str">
        <f t="shared" si="71"/>
        <v/>
      </c>
      <c r="BL48" s="37" t="str">
        <f t="shared" si="72"/>
        <v/>
      </c>
      <c r="BM48" s="37" t="str">
        <f t="shared" si="73"/>
        <v/>
      </c>
      <c r="BN48" s="37" t="str">
        <f t="shared" si="74"/>
        <v/>
      </c>
      <c r="BO48" s="37" t="str">
        <f t="shared" si="75"/>
        <v/>
      </c>
      <c r="BP48" s="37" t="str">
        <f t="shared" si="76"/>
        <v/>
      </c>
      <c r="BQ48" s="37" t="str">
        <f t="shared" si="77"/>
        <v/>
      </c>
      <c r="BR48" s="37" t="str">
        <f t="shared" si="78"/>
        <v/>
      </c>
      <c r="BS48" s="237" t="str">
        <f t="shared" si="79"/>
        <v/>
      </c>
      <c r="BT48" s="37" t="str">
        <f t="shared" si="80"/>
        <v/>
      </c>
      <c r="BU48" s="37" t="str">
        <f t="shared" si="81"/>
        <v/>
      </c>
      <c r="BV48" s="37" t="str">
        <f t="shared" si="82"/>
        <v/>
      </c>
      <c r="BW48" s="37" t="str">
        <f t="shared" si="83"/>
        <v/>
      </c>
      <c r="BX48" s="37" t="str">
        <f t="shared" si="84"/>
        <v/>
      </c>
      <c r="BY48" s="37" t="str">
        <f t="shared" si="85"/>
        <v/>
      </c>
      <c r="BZ48" s="37" t="str">
        <f t="shared" si="86"/>
        <v/>
      </c>
      <c r="CA48" s="37" t="str">
        <f t="shared" si="87"/>
        <v/>
      </c>
      <c r="CB48" s="37" t="str">
        <f t="shared" si="88"/>
        <v/>
      </c>
      <c r="CC48" s="37" t="str">
        <f t="shared" si="89"/>
        <v/>
      </c>
      <c r="CD48" s="37" t="str">
        <f t="shared" si="90"/>
        <v/>
      </c>
      <c r="CE48" s="37" t="str">
        <f t="shared" si="91"/>
        <v/>
      </c>
      <c r="CF48" s="37" t="str">
        <f t="shared" si="92"/>
        <v/>
      </c>
      <c r="CG48" s="37" t="str">
        <f t="shared" si="93"/>
        <v/>
      </c>
      <c r="CH48" s="37" t="str">
        <f t="shared" si="94"/>
        <v/>
      </c>
      <c r="CI48" s="37" t="str">
        <f t="shared" si="95"/>
        <v/>
      </c>
      <c r="CJ48" s="37" t="str">
        <f t="shared" si="96"/>
        <v/>
      </c>
      <c r="CK48" s="37" t="str">
        <f t="shared" si="97"/>
        <v/>
      </c>
      <c r="CL48" s="238" t="str">
        <f t="shared" si="98"/>
        <v/>
      </c>
      <c r="CM48" s="37" t="str">
        <f t="shared" si="99"/>
        <v/>
      </c>
      <c r="CN48" s="37" t="str">
        <f t="shared" si="100"/>
        <v/>
      </c>
      <c r="CO48" s="37" t="str">
        <f t="shared" si="101"/>
        <v/>
      </c>
      <c r="CP48" s="37" t="str">
        <f t="shared" si="102"/>
        <v/>
      </c>
      <c r="CQ48" s="37" t="str">
        <f t="shared" si="103"/>
        <v/>
      </c>
      <c r="CR48" s="37" t="str">
        <f t="shared" si="104"/>
        <v/>
      </c>
      <c r="CS48" s="37" t="str">
        <f t="shared" si="105"/>
        <v/>
      </c>
      <c r="CT48" s="37" t="str">
        <f t="shared" si="106"/>
        <v/>
      </c>
      <c r="CU48" s="37" t="str">
        <f t="shared" si="107"/>
        <v/>
      </c>
      <c r="CV48" s="239">
        <f t="shared" si="108"/>
        <v>0</v>
      </c>
      <c r="CW48" s="37" t="str">
        <f t="shared" si="109"/>
        <v/>
      </c>
      <c r="CX48" s="37" t="str">
        <f t="shared" si="110"/>
        <v/>
      </c>
      <c r="CY48" s="37" t="str">
        <f t="shared" si="111"/>
        <v/>
      </c>
      <c r="CZ48" s="37" t="str">
        <f t="shared" si="112"/>
        <v/>
      </c>
      <c r="DA48" s="37" t="str">
        <f t="shared" si="113"/>
        <v/>
      </c>
      <c r="DB48" s="37" t="str">
        <f t="shared" si="114"/>
        <v/>
      </c>
      <c r="DC48" s="37" t="str">
        <f t="shared" si="115"/>
        <v/>
      </c>
      <c r="DD48" s="37" t="str">
        <f t="shared" si="116"/>
        <v/>
      </c>
      <c r="DE48" s="37" t="str">
        <f t="shared" si="117"/>
        <v/>
      </c>
      <c r="DF48" s="37" t="str">
        <f t="shared" si="118"/>
        <v/>
      </c>
      <c r="DG48" s="37" t="str">
        <f t="shared" si="119"/>
        <v/>
      </c>
      <c r="DH48" s="37" t="str">
        <f t="shared" si="120"/>
        <v/>
      </c>
      <c r="DI48" s="37" t="str">
        <f t="shared" si="121"/>
        <v/>
      </c>
      <c r="DJ48" s="37" t="str">
        <f t="shared" si="122"/>
        <v/>
      </c>
      <c r="DK48" s="37" t="str">
        <f t="shared" si="123"/>
        <v/>
      </c>
      <c r="DL48" s="37" t="str">
        <f t="shared" si="124"/>
        <v/>
      </c>
      <c r="DM48" s="37" t="str">
        <f t="shared" si="125"/>
        <v/>
      </c>
      <c r="DN48" s="37" t="str">
        <f t="shared" si="126"/>
        <v/>
      </c>
      <c r="DO48" s="37" t="str">
        <f t="shared" si="127"/>
        <v/>
      </c>
      <c r="DP48" s="37" t="str">
        <f t="shared" si="128"/>
        <v/>
      </c>
      <c r="DQ48" s="37" t="str">
        <f t="shared" si="129"/>
        <v/>
      </c>
      <c r="DR48" s="37" t="str">
        <f t="shared" si="130"/>
        <v/>
      </c>
      <c r="DS48" s="37" t="str">
        <f t="shared" si="131"/>
        <v/>
      </c>
      <c r="DT48" s="37" t="str">
        <f t="shared" si="132"/>
        <v/>
      </c>
      <c r="DU48" s="37" t="str">
        <f t="shared" si="133"/>
        <v/>
      </c>
      <c r="DV48" s="37" t="str">
        <f t="shared" si="134"/>
        <v/>
      </c>
      <c r="DW48" s="37" t="str">
        <f t="shared" si="135"/>
        <v/>
      </c>
      <c r="DX48" s="37" t="str">
        <f t="shared" si="136"/>
        <v/>
      </c>
      <c r="DY48" s="37" t="str">
        <f t="shared" si="137"/>
        <v/>
      </c>
      <c r="DZ48" s="37" t="str">
        <f t="shared" si="138"/>
        <v/>
      </c>
      <c r="EA48" s="37" t="str">
        <f t="shared" si="139"/>
        <v/>
      </c>
      <c r="EB48" s="37" t="str">
        <f t="shared" si="140"/>
        <v/>
      </c>
      <c r="EC48" s="37" t="str">
        <f t="shared" si="141"/>
        <v/>
      </c>
      <c r="ED48" s="37" t="str">
        <f t="shared" si="142"/>
        <v/>
      </c>
      <c r="EE48" s="37" t="str">
        <f t="shared" si="143"/>
        <v/>
      </c>
      <c r="EF48" s="37" t="str">
        <f t="shared" si="144"/>
        <v/>
      </c>
      <c r="EG48" s="37" t="str">
        <f t="shared" si="145"/>
        <v/>
      </c>
      <c r="EH48" s="37" t="str">
        <f t="shared" si="146"/>
        <v/>
      </c>
      <c r="EI48" s="37" t="str">
        <f t="shared" si="147"/>
        <v/>
      </c>
      <c r="EJ48" s="37" t="str">
        <f t="shared" si="148"/>
        <v/>
      </c>
      <c r="EK48" s="37" t="str">
        <f t="shared" si="149"/>
        <v/>
      </c>
      <c r="EL48" s="37" t="str">
        <f t="shared" si="150"/>
        <v/>
      </c>
      <c r="EM48" s="37" t="str">
        <f t="shared" si="151"/>
        <v/>
      </c>
      <c r="EN48" s="37" t="str">
        <f t="shared" si="152"/>
        <v/>
      </c>
      <c r="EO48" s="37" t="str">
        <f t="shared" si="153"/>
        <v/>
      </c>
      <c r="EP48" s="37" t="str">
        <f t="shared" si="154"/>
        <v/>
      </c>
      <c r="EQ48" s="239" t="str">
        <f t="shared" ca="1" si="155"/>
        <v/>
      </c>
      <c r="ER48" s="239" t="str">
        <f t="shared" ca="1" si="156"/>
        <v/>
      </c>
      <c r="ES48" s="37" t="str">
        <f t="shared" ca="1" si="157"/>
        <v/>
      </c>
      <c r="ET48" s="37" t="str">
        <f t="shared" ca="1" si="158"/>
        <v/>
      </c>
      <c r="EU48" s="37" t="str">
        <f t="shared" ca="1" si="159"/>
        <v/>
      </c>
      <c r="EV48" s="37" t="str">
        <f t="shared" ca="1" si="160"/>
        <v/>
      </c>
      <c r="EW48" s="37" t="str">
        <f t="shared" ca="1" si="161"/>
        <v/>
      </c>
      <c r="EX48" s="37" t="str">
        <f t="shared" ca="1" si="162"/>
        <v/>
      </c>
      <c r="EY48" s="37" t="str">
        <f t="shared" ca="1" si="163"/>
        <v/>
      </c>
      <c r="EZ48" s="37" t="str">
        <f t="shared" ca="1" si="164"/>
        <v/>
      </c>
      <c r="FA48" s="37" t="str">
        <f t="shared" ca="1" si="165"/>
        <v/>
      </c>
      <c r="FB48" s="37" t="str">
        <f t="shared" ca="1" si="166"/>
        <v/>
      </c>
      <c r="FC48" s="37" t="str">
        <f t="shared" ca="1" si="167"/>
        <v/>
      </c>
      <c r="FD48" s="239">
        <f t="shared" si="168"/>
        <v>1</v>
      </c>
      <c r="FE48" s="37" t="str">
        <f t="shared" si="169"/>
        <v/>
      </c>
      <c r="FF48" s="37" t="str">
        <f t="shared" si="170"/>
        <v/>
      </c>
      <c r="FG48" s="37" t="str">
        <f t="shared" si="171"/>
        <v/>
      </c>
      <c r="FH48" s="37" t="str">
        <f t="shared" si="172"/>
        <v/>
      </c>
      <c r="FI48" s="239" t="str">
        <f>IF(B48=0,"",COUNTIF(FD$6:FD48,FD48))</f>
        <v/>
      </c>
      <c r="FJ48" s="37" t="str">
        <f t="shared" si="173"/>
        <v/>
      </c>
      <c r="FK48" s="240" t="str">
        <f t="shared" si="174"/>
        <v/>
      </c>
      <c r="FL48" s="37" t="str">
        <f t="shared" si="175"/>
        <v/>
      </c>
      <c r="FM48" s="37" t="str">
        <f t="shared" si="176"/>
        <v/>
      </c>
      <c r="FN48" s="37" t="str">
        <f t="shared" si="177"/>
        <v/>
      </c>
      <c r="FO48" s="37" t="str">
        <f t="shared" si="178"/>
        <v/>
      </c>
    </row>
    <row r="49" spans="1:171" ht="19.2">
      <c r="A49" s="233">
        <v>44</v>
      </c>
      <c r="B49" s="233">
        <f>COUNTIF('中間シート (2)'!M:M,行政集計シート※記入不要です!A49)</f>
        <v>0</v>
      </c>
      <c r="C49" s="241" t="str">
        <f t="shared" si="185"/>
        <v/>
      </c>
      <c r="D49" s="241" t="str">
        <f t="shared" si="184"/>
        <v/>
      </c>
      <c r="E49" s="241" t="str">
        <f t="shared" si="181"/>
        <v/>
      </c>
      <c r="F49" s="242"/>
      <c r="G49" s="235" t="str">
        <f>IFERROR(VLOOKUP($A49,'中間シート (2)'!$M$6:$AR$65,G$1,FALSE),"")</f>
        <v/>
      </c>
      <c r="H49" s="235" t="str">
        <f>IFERROR(VLOOKUP($A49,'中間シート (2)'!$M$6:$AR$65,H$1,FALSE),"")</f>
        <v/>
      </c>
      <c r="I49" s="235" t="str">
        <f>IFERROR(VLOOKUP($A49,'中間シート (2)'!$M$6:$AR$65,I$1,FALSE),"")</f>
        <v/>
      </c>
      <c r="J49" s="235" t="str">
        <f>IFERROR(VLOOKUP($A49,'中間シート (2)'!$M$6:$AR$65,J$1,FALSE),"")</f>
        <v/>
      </c>
      <c r="K49" s="235" t="str">
        <f>IFERROR(VLOOKUP($A49,'中間シート (2)'!$M$6:$AR$65,K$1,FALSE),"")</f>
        <v/>
      </c>
      <c r="L49" s="235" t="str">
        <f>IFERROR(VLOOKUP($A49,'中間シート (2)'!$M$6:$AR$65,L$1,FALSE),"")</f>
        <v/>
      </c>
      <c r="M49" s="235" t="str">
        <f>IFERROR(VLOOKUP($A49,'中間シート (2)'!$M$6:$AR$65,M$1,FALSE),"")</f>
        <v/>
      </c>
      <c r="N49" s="235" t="str">
        <f>IFERROR(VLOOKUP($A49,'中間シート (2)'!$M$6:$AR$65,N$1,FALSE),"")</f>
        <v/>
      </c>
      <c r="O49" s="235" t="str">
        <f>IFERROR(VLOOKUP($A49,'中間シート (2)'!$M$6:$AR$65,O$1,FALSE),"")</f>
        <v/>
      </c>
      <c r="P49" s="235" t="str">
        <f>IFERROR(VLOOKUP($A49,'中間シート (2)'!$M$6:$AR$65,P$1,FALSE),"")</f>
        <v/>
      </c>
      <c r="Q49" s="235" t="str">
        <f>IFERROR(VLOOKUP($A49,'中間シート (2)'!$M$6:$AR$65,Q$1,FALSE),"")</f>
        <v/>
      </c>
      <c r="R49" s="235" t="str">
        <f>IFERROR(VLOOKUP($A49,'中間シート (2)'!$M$6:$AR$65,R$1,FALSE),"")</f>
        <v/>
      </c>
      <c r="S49" s="235" t="str">
        <f>IFERROR(VLOOKUP($A49,'中間シート (2)'!$M$6:$AR$65,S$1,FALSE),"")</f>
        <v/>
      </c>
      <c r="T49" s="235" t="str">
        <f>IFERROR(VLOOKUP($A49,'中間シート (2)'!$M$6:$AR$65,T$1,FALSE),"")</f>
        <v/>
      </c>
      <c r="U49" s="235" t="str">
        <f>IFERROR(VLOOKUP($A49,'中間シート (2)'!$M$6:$AR$65,U$1,FALSE),"")</f>
        <v/>
      </c>
      <c r="V49" s="235"/>
      <c r="W49" s="235" t="str">
        <f>IFERROR(VLOOKUP($A49,'中間シート (2)'!$M$6:$AR$65,W$1,FALSE),"")</f>
        <v/>
      </c>
      <c r="X49" s="235" t="str">
        <f>IFERROR(VLOOKUP($A49,'中間シート (2)'!$M$6:$AR$65,X$1,FALSE),"")</f>
        <v/>
      </c>
      <c r="Y49" s="235" t="str">
        <f>IFERROR(VLOOKUP($A49,'中間シート (2)'!$M$6:$AR$65,Y$1,FALSE),"")</f>
        <v/>
      </c>
      <c r="Z49" s="235" t="str">
        <f>IFERROR(VLOOKUP($A49,'中間シート (2)'!$M$6:$AR$65,Z$1,FALSE),"")</f>
        <v/>
      </c>
      <c r="AA49" s="235" t="str">
        <f>IFERROR(VLOOKUP($A49,'中間シート (2)'!$M$6:$AR$65,AA$1,FALSE),"")</f>
        <v/>
      </c>
      <c r="AB49" s="235" t="str">
        <f>IFERROR(VLOOKUP($A49,'中間シート (2)'!$M$6:$AR$65,AB$1,FALSE),"")</f>
        <v/>
      </c>
      <c r="AC49" s="235" t="str">
        <f>IFERROR(VLOOKUP($A49,'中間シート (2)'!$M$6:$AR$65,AC$1,FALSE),"")</f>
        <v/>
      </c>
      <c r="AD49" s="235" t="str">
        <f>IFERROR(VLOOKUP($A49,'中間シート (2)'!$M$6:$AR$65,AD$1,FALSE),"")</f>
        <v/>
      </c>
      <c r="AE49" s="235"/>
      <c r="AF49" s="235"/>
      <c r="AG49" s="235"/>
      <c r="AH49" s="250" t="str">
        <f>IFERROR(VLOOKUP($A49,'中間シート (2)'!$M$6:$BC$67,AH$1,FALSE),"")</f>
        <v/>
      </c>
      <c r="AI49" s="250" t="str">
        <f>IFERROR(VLOOKUP($A49,'中間シート (2)'!$M$6:$BC$67,AI$1,FALSE),"")</f>
        <v/>
      </c>
      <c r="AJ49" s="250" t="str">
        <f>IFERROR(VLOOKUP($A49,'中間シート (2)'!$M$6:$BC$67,AJ$1,FALSE),"")</f>
        <v/>
      </c>
      <c r="AK49" s="250" t="str">
        <f>IFERROR(VLOOKUP($A49,'中間シート (2)'!$M$6:$BC$67,AK$1,FALSE),"")</f>
        <v/>
      </c>
      <c r="AL49" s="250" t="str">
        <f>IFERROR(VLOOKUP($A49,'中間シート (2)'!$M$6:$BC$67,AL$1,FALSE),"")</f>
        <v/>
      </c>
      <c r="AM49" s="250" t="str">
        <f>IFERROR(VLOOKUP($A49,'中間シート (2)'!$M$6:$BC$67,AM$1,FALSE),"")</f>
        <v/>
      </c>
      <c r="AN49" s="250" t="str">
        <f>IFERROR(VLOOKUP($A49,'中間シート (2)'!$M$6:$BC$67,AN$1,FALSE),"")</f>
        <v/>
      </c>
      <c r="AO49" s="250" t="str">
        <f>IFERROR(VLOOKUP($A49,'中間シート (2)'!$M$6:$BC$67,AO$1,FALSE),"")</f>
        <v/>
      </c>
      <c r="AR49" s="236"/>
      <c r="AS49" s="236"/>
      <c r="AT49" s="236"/>
      <c r="AU49" s="37">
        <f t="shared" si="182"/>
        <v>41</v>
      </c>
      <c r="AV49" s="37">
        <f t="shared" si="183"/>
        <v>41</v>
      </c>
      <c r="AW49" s="37" t="str">
        <f t="shared" si="58"/>
        <v/>
      </c>
      <c r="AX49" s="37" t="str">
        <f t="shared" si="59"/>
        <v/>
      </c>
      <c r="AY49" s="37" t="str">
        <f t="shared" si="60"/>
        <v/>
      </c>
      <c r="AZ49" s="37" t="str">
        <f t="shared" si="61"/>
        <v/>
      </c>
      <c r="BA49" s="37" t="str">
        <f t="shared" si="62"/>
        <v/>
      </c>
      <c r="BB49" s="37" t="str">
        <f ca="1">IF(AB49="","",IF(COUNTIF(エラー23シート!$G$5:$G$79, OFFSET(I49,IF(H49="",0,-H49+1),0)*100+OFFSET(X49,IF(H49="",0,-H49+1),0)*10+AB49)&gt;0,23,""))</f>
        <v/>
      </c>
      <c r="BC49" s="37" t="str">
        <f t="shared" si="63"/>
        <v/>
      </c>
      <c r="BD49" s="37" t="str">
        <f t="shared" si="64"/>
        <v/>
      </c>
      <c r="BE49" s="37" t="str">
        <f t="shared" si="65"/>
        <v/>
      </c>
      <c r="BF49" s="37" t="str">
        <f t="shared" si="66"/>
        <v/>
      </c>
      <c r="BG49" s="37" t="str">
        <f t="shared" si="67"/>
        <v/>
      </c>
      <c r="BH49" s="37" t="str">
        <f t="shared" si="68"/>
        <v/>
      </c>
      <c r="BI49" s="37" t="str">
        <f t="shared" si="69"/>
        <v/>
      </c>
      <c r="BJ49" s="37" t="str">
        <f t="shared" si="70"/>
        <v/>
      </c>
      <c r="BK49" s="37" t="str">
        <f t="shared" si="71"/>
        <v/>
      </c>
      <c r="BL49" s="37" t="str">
        <f t="shared" si="72"/>
        <v/>
      </c>
      <c r="BM49" s="37" t="str">
        <f t="shared" si="73"/>
        <v/>
      </c>
      <c r="BN49" s="37" t="str">
        <f t="shared" si="74"/>
        <v/>
      </c>
      <c r="BO49" s="37" t="str">
        <f t="shared" si="75"/>
        <v/>
      </c>
      <c r="BP49" s="37" t="str">
        <f t="shared" si="76"/>
        <v/>
      </c>
      <c r="BQ49" s="37" t="str">
        <f t="shared" si="77"/>
        <v/>
      </c>
      <c r="BR49" s="37" t="str">
        <f t="shared" si="78"/>
        <v/>
      </c>
      <c r="BS49" s="237" t="str">
        <f t="shared" si="79"/>
        <v/>
      </c>
      <c r="BT49" s="37" t="str">
        <f t="shared" si="80"/>
        <v/>
      </c>
      <c r="BU49" s="37" t="str">
        <f t="shared" si="81"/>
        <v/>
      </c>
      <c r="BV49" s="37" t="str">
        <f t="shared" si="82"/>
        <v/>
      </c>
      <c r="BW49" s="37" t="str">
        <f t="shared" si="83"/>
        <v/>
      </c>
      <c r="BX49" s="37" t="str">
        <f t="shared" si="84"/>
        <v/>
      </c>
      <c r="BY49" s="37" t="str">
        <f t="shared" si="85"/>
        <v/>
      </c>
      <c r="BZ49" s="37" t="str">
        <f t="shared" si="86"/>
        <v/>
      </c>
      <c r="CA49" s="37" t="str">
        <f t="shared" si="87"/>
        <v/>
      </c>
      <c r="CB49" s="37" t="str">
        <f t="shared" si="88"/>
        <v/>
      </c>
      <c r="CC49" s="37" t="str">
        <f t="shared" si="89"/>
        <v/>
      </c>
      <c r="CD49" s="37" t="str">
        <f t="shared" si="90"/>
        <v/>
      </c>
      <c r="CE49" s="37" t="str">
        <f t="shared" si="91"/>
        <v/>
      </c>
      <c r="CF49" s="37" t="str">
        <f t="shared" si="92"/>
        <v/>
      </c>
      <c r="CG49" s="37" t="str">
        <f t="shared" si="93"/>
        <v/>
      </c>
      <c r="CH49" s="37" t="str">
        <f t="shared" si="94"/>
        <v/>
      </c>
      <c r="CI49" s="37" t="str">
        <f t="shared" si="95"/>
        <v/>
      </c>
      <c r="CJ49" s="37" t="str">
        <f t="shared" si="96"/>
        <v/>
      </c>
      <c r="CK49" s="37" t="str">
        <f t="shared" si="97"/>
        <v/>
      </c>
      <c r="CL49" s="238" t="str">
        <f t="shared" si="98"/>
        <v/>
      </c>
      <c r="CM49" s="37" t="str">
        <f t="shared" si="99"/>
        <v/>
      </c>
      <c r="CN49" s="37" t="str">
        <f t="shared" si="100"/>
        <v/>
      </c>
      <c r="CO49" s="37" t="str">
        <f t="shared" si="101"/>
        <v/>
      </c>
      <c r="CP49" s="37" t="str">
        <f t="shared" si="102"/>
        <v/>
      </c>
      <c r="CQ49" s="37" t="str">
        <f t="shared" si="103"/>
        <v/>
      </c>
      <c r="CR49" s="37" t="str">
        <f t="shared" si="104"/>
        <v/>
      </c>
      <c r="CS49" s="37" t="str">
        <f t="shared" si="105"/>
        <v/>
      </c>
      <c r="CT49" s="37" t="str">
        <f t="shared" si="106"/>
        <v/>
      </c>
      <c r="CU49" s="37" t="str">
        <f t="shared" si="107"/>
        <v/>
      </c>
      <c r="CV49" s="239">
        <f t="shared" si="108"/>
        <v>0</v>
      </c>
      <c r="CW49" s="37" t="str">
        <f t="shared" si="109"/>
        <v/>
      </c>
      <c r="CX49" s="37" t="str">
        <f t="shared" si="110"/>
        <v/>
      </c>
      <c r="CY49" s="37" t="str">
        <f t="shared" si="111"/>
        <v/>
      </c>
      <c r="CZ49" s="37" t="str">
        <f t="shared" si="112"/>
        <v/>
      </c>
      <c r="DA49" s="37" t="str">
        <f t="shared" si="113"/>
        <v/>
      </c>
      <c r="DB49" s="37" t="str">
        <f t="shared" si="114"/>
        <v/>
      </c>
      <c r="DC49" s="37" t="str">
        <f t="shared" si="115"/>
        <v/>
      </c>
      <c r="DD49" s="37" t="str">
        <f t="shared" si="116"/>
        <v/>
      </c>
      <c r="DE49" s="37" t="str">
        <f t="shared" si="117"/>
        <v/>
      </c>
      <c r="DF49" s="37" t="str">
        <f t="shared" si="118"/>
        <v/>
      </c>
      <c r="DG49" s="37" t="str">
        <f t="shared" si="119"/>
        <v/>
      </c>
      <c r="DH49" s="37" t="str">
        <f t="shared" si="120"/>
        <v/>
      </c>
      <c r="DI49" s="37" t="str">
        <f t="shared" si="121"/>
        <v/>
      </c>
      <c r="DJ49" s="37" t="str">
        <f t="shared" si="122"/>
        <v/>
      </c>
      <c r="DK49" s="37" t="str">
        <f t="shared" si="123"/>
        <v/>
      </c>
      <c r="DL49" s="37" t="str">
        <f t="shared" si="124"/>
        <v/>
      </c>
      <c r="DM49" s="37" t="str">
        <f t="shared" si="125"/>
        <v/>
      </c>
      <c r="DN49" s="37" t="str">
        <f t="shared" si="126"/>
        <v/>
      </c>
      <c r="DO49" s="37" t="str">
        <f t="shared" si="127"/>
        <v/>
      </c>
      <c r="DP49" s="37" t="str">
        <f t="shared" si="128"/>
        <v/>
      </c>
      <c r="DQ49" s="37" t="str">
        <f t="shared" si="129"/>
        <v/>
      </c>
      <c r="DR49" s="37" t="str">
        <f t="shared" si="130"/>
        <v/>
      </c>
      <c r="DS49" s="37" t="str">
        <f t="shared" si="131"/>
        <v/>
      </c>
      <c r="DT49" s="37" t="str">
        <f t="shared" si="132"/>
        <v/>
      </c>
      <c r="DU49" s="37" t="str">
        <f t="shared" si="133"/>
        <v/>
      </c>
      <c r="DV49" s="37" t="str">
        <f t="shared" si="134"/>
        <v/>
      </c>
      <c r="DW49" s="37" t="str">
        <f t="shared" si="135"/>
        <v/>
      </c>
      <c r="DX49" s="37" t="str">
        <f t="shared" si="136"/>
        <v/>
      </c>
      <c r="DY49" s="37" t="str">
        <f t="shared" si="137"/>
        <v/>
      </c>
      <c r="DZ49" s="37" t="str">
        <f t="shared" si="138"/>
        <v/>
      </c>
      <c r="EA49" s="37" t="str">
        <f t="shared" si="139"/>
        <v/>
      </c>
      <c r="EB49" s="37" t="str">
        <f t="shared" si="140"/>
        <v/>
      </c>
      <c r="EC49" s="37" t="str">
        <f t="shared" si="141"/>
        <v/>
      </c>
      <c r="ED49" s="37" t="str">
        <f t="shared" si="142"/>
        <v/>
      </c>
      <c r="EE49" s="37" t="str">
        <f t="shared" si="143"/>
        <v/>
      </c>
      <c r="EF49" s="37" t="str">
        <f t="shared" si="144"/>
        <v/>
      </c>
      <c r="EG49" s="37" t="str">
        <f t="shared" si="145"/>
        <v/>
      </c>
      <c r="EH49" s="37" t="str">
        <f t="shared" si="146"/>
        <v/>
      </c>
      <c r="EI49" s="37" t="str">
        <f t="shared" si="147"/>
        <v/>
      </c>
      <c r="EJ49" s="37" t="str">
        <f t="shared" si="148"/>
        <v/>
      </c>
      <c r="EK49" s="37" t="str">
        <f t="shared" si="149"/>
        <v/>
      </c>
      <c r="EL49" s="37" t="str">
        <f t="shared" si="150"/>
        <v/>
      </c>
      <c r="EM49" s="37" t="str">
        <f t="shared" si="151"/>
        <v/>
      </c>
      <c r="EN49" s="37" t="str">
        <f t="shared" si="152"/>
        <v/>
      </c>
      <c r="EO49" s="37" t="str">
        <f t="shared" si="153"/>
        <v/>
      </c>
      <c r="EP49" s="37" t="str">
        <f t="shared" si="154"/>
        <v/>
      </c>
      <c r="EQ49" s="239" t="str">
        <f t="shared" ca="1" si="155"/>
        <v/>
      </c>
      <c r="ER49" s="239" t="str">
        <f t="shared" ca="1" si="156"/>
        <v/>
      </c>
      <c r="ES49" s="37" t="str">
        <f t="shared" ca="1" si="157"/>
        <v/>
      </c>
      <c r="ET49" s="37" t="str">
        <f t="shared" ca="1" si="158"/>
        <v/>
      </c>
      <c r="EU49" s="37" t="str">
        <f t="shared" ca="1" si="159"/>
        <v/>
      </c>
      <c r="EV49" s="37" t="str">
        <f t="shared" ca="1" si="160"/>
        <v/>
      </c>
      <c r="EW49" s="37" t="str">
        <f t="shared" ca="1" si="161"/>
        <v/>
      </c>
      <c r="EX49" s="37" t="str">
        <f t="shared" ca="1" si="162"/>
        <v/>
      </c>
      <c r="EY49" s="37" t="str">
        <f t="shared" ca="1" si="163"/>
        <v/>
      </c>
      <c r="EZ49" s="37" t="str">
        <f t="shared" ca="1" si="164"/>
        <v/>
      </c>
      <c r="FA49" s="37" t="str">
        <f t="shared" ca="1" si="165"/>
        <v/>
      </c>
      <c r="FB49" s="37" t="str">
        <f t="shared" ca="1" si="166"/>
        <v/>
      </c>
      <c r="FC49" s="37" t="str">
        <f t="shared" ca="1" si="167"/>
        <v/>
      </c>
      <c r="FD49" s="239">
        <f t="shared" si="168"/>
        <v>1</v>
      </c>
      <c r="FE49" s="37" t="str">
        <f t="shared" si="169"/>
        <v/>
      </c>
      <c r="FF49" s="37" t="str">
        <f t="shared" si="170"/>
        <v/>
      </c>
      <c r="FG49" s="37" t="str">
        <f t="shared" si="171"/>
        <v/>
      </c>
      <c r="FH49" s="37" t="str">
        <f t="shared" si="172"/>
        <v/>
      </c>
      <c r="FI49" s="239" t="str">
        <f>IF(B49=0,"",COUNTIF(FD$6:FD49,FD49))</f>
        <v/>
      </c>
      <c r="FJ49" s="37" t="str">
        <f t="shared" si="173"/>
        <v/>
      </c>
      <c r="FK49" s="240" t="str">
        <f t="shared" si="174"/>
        <v/>
      </c>
      <c r="FL49" s="37" t="str">
        <f t="shared" si="175"/>
        <v/>
      </c>
      <c r="FM49" s="37" t="str">
        <f t="shared" si="176"/>
        <v/>
      </c>
      <c r="FN49" s="37" t="str">
        <f t="shared" si="177"/>
        <v/>
      </c>
      <c r="FO49" s="37" t="str">
        <f t="shared" si="178"/>
        <v/>
      </c>
    </row>
    <row r="50" spans="1:171" ht="19.2">
      <c r="A50" s="233">
        <v>45</v>
      </c>
      <c r="B50" s="233">
        <f>COUNTIF('中間シート (2)'!M:M,行政集計シート※記入不要です!A50)</f>
        <v>0</v>
      </c>
      <c r="C50" s="241" t="str">
        <f t="shared" si="185"/>
        <v/>
      </c>
      <c r="D50" s="241" t="str">
        <f t="shared" si="184"/>
        <v/>
      </c>
      <c r="E50" s="241" t="str">
        <f t="shared" si="181"/>
        <v/>
      </c>
      <c r="F50" s="242"/>
      <c r="G50" s="235" t="str">
        <f>IFERROR(VLOOKUP($A50,'中間シート (2)'!$M$6:$AR$65,G$1,FALSE),"")</f>
        <v/>
      </c>
      <c r="H50" s="235" t="str">
        <f>IFERROR(VLOOKUP($A50,'中間シート (2)'!$M$6:$AR$65,H$1,FALSE),"")</f>
        <v/>
      </c>
      <c r="I50" s="235" t="str">
        <f>IFERROR(VLOOKUP($A50,'中間シート (2)'!$M$6:$AR$65,I$1,FALSE),"")</f>
        <v/>
      </c>
      <c r="J50" s="235" t="str">
        <f>IFERROR(VLOOKUP($A50,'中間シート (2)'!$M$6:$AR$65,J$1,FALSE),"")</f>
        <v/>
      </c>
      <c r="K50" s="235" t="str">
        <f>IFERROR(VLOOKUP($A50,'中間シート (2)'!$M$6:$AR$65,K$1,FALSE),"")</f>
        <v/>
      </c>
      <c r="L50" s="235" t="str">
        <f>IFERROR(VLOOKUP($A50,'中間シート (2)'!$M$6:$AR$65,L$1,FALSE),"")</f>
        <v/>
      </c>
      <c r="M50" s="235" t="str">
        <f>IFERROR(VLOOKUP($A50,'中間シート (2)'!$M$6:$AR$65,M$1,FALSE),"")</f>
        <v/>
      </c>
      <c r="N50" s="235" t="str">
        <f>IFERROR(VLOOKUP($A50,'中間シート (2)'!$M$6:$AR$65,N$1,FALSE),"")</f>
        <v/>
      </c>
      <c r="O50" s="235" t="str">
        <f>IFERROR(VLOOKUP($A50,'中間シート (2)'!$M$6:$AR$65,O$1,FALSE),"")</f>
        <v/>
      </c>
      <c r="P50" s="235" t="str">
        <f>IFERROR(VLOOKUP($A50,'中間シート (2)'!$M$6:$AR$65,P$1,FALSE),"")</f>
        <v/>
      </c>
      <c r="Q50" s="235" t="str">
        <f>IFERROR(VLOOKUP($A50,'中間シート (2)'!$M$6:$AR$65,Q$1,FALSE),"")</f>
        <v/>
      </c>
      <c r="R50" s="235" t="str">
        <f>IFERROR(VLOOKUP($A50,'中間シート (2)'!$M$6:$AR$65,R$1,FALSE),"")</f>
        <v/>
      </c>
      <c r="S50" s="235" t="str">
        <f>IFERROR(VLOOKUP($A50,'中間シート (2)'!$M$6:$AR$65,S$1,FALSE),"")</f>
        <v/>
      </c>
      <c r="T50" s="235" t="str">
        <f>IFERROR(VLOOKUP($A50,'中間シート (2)'!$M$6:$AR$65,T$1,FALSE),"")</f>
        <v/>
      </c>
      <c r="U50" s="235" t="str">
        <f>IFERROR(VLOOKUP($A50,'中間シート (2)'!$M$6:$AR$65,U$1,FALSE),"")</f>
        <v/>
      </c>
      <c r="V50" s="235"/>
      <c r="W50" s="235" t="str">
        <f>IFERROR(VLOOKUP($A50,'中間シート (2)'!$M$6:$AR$65,W$1,FALSE),"")</f>
        <v/>
      </c>
      <c r="X50" s="235" t="str">
        <f>IFERROR(VLOOKUP($A50,'中間シート (2)'!$M$6:$AR$65,X$1,FALSE),"")</f>
        <v/>
      </c>
      <c r="Y50" s="235" t="str">
        <f>IFERROR(VLOOKUP($A50,'中間シート (2)'!$M$6:$AR$65,Y$1,FALSE),"")</f>
        <v/>
      </c>
      <c r="Z50" s="235" t="str">
        <f>IFERROR(VLOOKUP($A50,'中間シート (2)'!$M$6:$AR$65,Z$1,FALSE),"")</f>
        <v/>
      </c>
      <c r="AA50" s="235" t="str">
        <f>IFERROR(VLOOKUP($A50,'中間シート (2)'!$M$6:$AR$65,AA$1,FALSE),"")</f>
        <v/>
      </c>
      <c r="AB50" s="235" t="str">
        <f>IFERROR(VLOOKUP($A50,'中間シート (2)'!$M$6:$AR$65,AB$1,FALSE),"")</f>
        <v/>
      </c>
      <c r="AC50" s="235" t="str">
        <f>IFERROR(VLOOKUP($A50,'中間シート (2)'!$M$6:$AR$65,AC$1,FALSE),"")</f>
        <v/>
      </c>
      <c r="AD50" s="235" t="str">
        <f>IFERROR(VLOOKUP($A50,'中間シート (2)'!$M$6:$AR$65,AD$1,FALSE),"")</f>
        <v/>
      </c>
      <c r="AE50" s="235"/>
      <c r="AF50" s="235"/>
      <c r="AG50" s="235"/>
      <c r="AH50" s="250" t="str">
        <f>IFERROR(VLOOKUP($A50,'中間シート (2)'!$M$6:$BC$67,AH$1,FALSE),"")</f>
        <v/>
      </c>
      <c r="AI50" s="250" t="str">
        <f>IFERROR(VLOOKUP($A50,'中間シート (2)'!$M$6:$BC$67,AI$1,FALSE),"")</f>
        <v/>
      </c>
      <c r="AJ50" s="250" t="str">
        <f>IFERROR(VLOOKUP($A50,'中間シート (2)'!$M$6:$BC$67,AJ$1,FALSE),"")</f>
        <v/>
      </c>
      <c r="AK50" s="250" t="str">
        <f>IFERROR(VLOOKUP($A50,'中間シート (2)'!$M$6:$BC$67,AK$1,FALSE),"")</f>
        <v/>
      </c>
      <c r="AL50" s="250" t="str">
        <f>IFERROR(VLOOKUP($A50,'中間シート (2)'!$M$6:$BC$67,AL$1,FALSE),"")</f>
        <v/>
      </c>
      <c r="AM50" s="250" t="str">
        <f>IFERROR(VLOOKUP($A50,'中間シート (2)'!$M$6:$BC$67,AM$1,FALSE),"")</f>
        <v/>
      </c>
      <c r="AN50" s="250" t="str">
        <f>IFERROR(VLOOKUP($A50,'中間シート (2)'!$M$6:$BC$67,AN$1,FALSE),"")</f>
        <v/>
      </c>
      <c r="AO50" s="250" t="str">
        <f>IFERROR(VLOOKUP($A50,'中間シート (2)'!$M$6:$BC$67,AO$1,FALSE),"")</f>
        <v/>
      </c>
      <c r="AR50" s="236"/>
      <c r="AS50" s="236"/>
      <c r="AT50" s="236"/>
      <c r="AU50" s="37">
        <f t="shared" si="182"/>
        <v>41</v>
      </c>
      <c r="AV50" s="37">
        <f t="shared" si="183"/>
        <v>41</v>
      </c>
      <c r="AW50" s="37" t="str">
        <f t="shared" si="58"/>
        <v/>
      </c>
      <c r="AX50" s="37" t="str">
        <f t="shared" si="59"/>
        <v/>
      </c>
      <c r="AY50" s="37" t="str">
        <f t="shared" si="60"/>
        <v/>
      </c>
      <c r="AZ50" s="37" t="str">
        <f t="shared" si="61"/>
        <v/>
      </c>
      <c r="BA50" s="37" t="str">
        <f t="shared" si="62"/>
        <v/>
      </c>
      <c r="BB50" s="37" t="str">
        <f ca="1">IF(AB50="","",IF(COUNTIF(エラー23シート!$G$5:$G$79, OFFSET(I50,IF(H50="",0,-H50+1),0)*100+OFFSET(X50,IF(H50="",0,-H50+1),0)*10+AB50)&gt;0,23,""))</f>
        <v/>
      </c>
      <c r="BC50" s="37" t="str">
        <f t="shared" si="63"/>
        <v/>
      </c>
      <c r="BD50" s="37" t="str">
        <f t="shared" si="64"/>
        <v/>
      </c>
      <c r="BE50" s="37" t="str">
        <f t="shared" si="65"/>
        <v/>
      </c>
      <c r="BF50" s="37" t="str">
        <f t="shared" si="66"/>
        <v/>
      </c>
      <c r="BG50" s="37" t="str">
        <f t="shared" si="67"/>
        <v/>
      </c>
      <c r="BH50" s="37" t="str">
        <f t="shared" si="68"/>
        <v/>
      </c>
      <c r="BI50" s="37" t="str">
        <f t="shared" si="69"/>
        <v/>
      </c>
      <c r="BJ50" s="37" t="str">
        <f t="shared" si="70"/>
        <v/>
      </c>
      <c r="BK50" s="37" t="str">
        <f t="shared" si="71"/>
        <v/>
      </c>
      <c r="BL50" s="37" t="str">
        <f t="shared" si="72"/>
        <v/>
      </c>
      <c r="BM50" s="37" t="str">
        <f t="shared" si="73"/>
        <v/>
      </c>
      <c r="BN50" s="37" t="str">
        <f t="shared" si="74"/>
        <v/>
      </c>
      <c r="BO50" s="37" t="str">
        <f t="shared" si="75"/>
        <v/>
      </c>
      <c r="BP50" s="37" t="str">
        <f t="shared" si="76"/>
        <v/>
      </c>
      <c r="BQ50" s="37" t="str">
        <f t="shared" si="77"/>
        <v/>
      </c>
      <c r="BR50" s="37" t="str">
        <f t="shared" si="78"/>
        <v/>
      </c>
      <c r="BS50" s="237" t="str">
        <f t="shared" si="79"/>
        <v/>
      </c>
      <c r="BT50" s="37" t="str">
        <f t="shared" si="80"/>
        <v/>
      </c>
      <c r="BU50" s="37" t="str">
        <f t="shared" si="81"/>
        <v/>
      </c>
      <c r="BV50" s="37" t="str">
        <f t="shared" si="82"/>
        <v/>
      </c>
      <c r="BW50" s="37" t="str">
        <f t="shared" si="83"/>
        <v/>
      </c>
      <c r="BX50" s="37" t="str">
        <f t="shared" si="84"/>
        <v/>
      </c>
      <c r="BY50" s="37" t="str">
        <f t="shared" si="85"/>
        <v/>
      </c>
      <c r="BZ50" s="37" t="str">
        <f t="shared" si="86"/>
        <v/>
      </c>
      <c r="CA50" s="37" t="str">
        <f t="shared" si="87"/>
        <v/>
      </c>
      <c r="CB50" s="37" t="str">
        <f t="shared" si="88"/>
        <v/>
      </c>
      <c r="CC50" s="37" t="str">
        <f t="shared" si="89"/>
        <v/>
      </c>
      <c r="CD50" s="37" t="str">
        <f t="shared" si="90"/>
        <v/>
      </c>
      <c r="CE50" s="37" t="str">
        <f t="shared" si="91"/>
        <v/>
      </c>
      <c r="CF50" s="37" t="str">
        <f t="shared" si="92"/>
        <v/>
      </c>
      <c r="CG50" s="37" t="str">
        <f t="shared" si="93"/>
        <v/>
      </c>
      <c r="CH50" s="37" t="str">
        <f t="shared" si="94"/>
        <v/>
      </c>
      <c r="CI50" s="37" t="str">
        <f t="shared" si="95"/>
        <v/>
      </c>
      <c r="CJ50" s="37" t="str">
        <f t="shared" si="96"/>
        <v/>
      </c>
      <c r="CK50" s="37" t="str">
        <f t="shared" si="97"/>
        <v/>
      </c>
      <c r="CL50" s="238" t="str">
        <f t="shared" si="98"/>
        <v/>
      </c>
      <c r="CM50" s="37" t="str">
        <f t="shared" si="99"/>
        <v/>
      </c>
      <c r="CN50" s="37" t="str">
        <f t="shared" si="100"/>
        <v/>
      </c>
      <c r="CO50" s="37" t="str">
        <f t="shared" si="101"/>
        <v/>
      </c>
      <c r="CP50" s="37" t="str">
        <f t="shared" si="102"/>
        <v/>
      </c>
      <c r="CQ50" s="37" t="str">
        <f t="shared" si="103"/>
        <v/>
      </c>
      <c r="CR50" s="37" t="str">
        <f t="shared" si="104"/>
        <v/>
      </c>
      <c r="CS50" s="37" t="str">
        <f t="shared" si="105"/>
        <v/>
      </c>
      <c r="CT50" s="37" t="str">
        <f t="shared" si="106"/>
        <v/>
      </c>
      <c r="CU50" s="37" t="str">
        <f t="shared" si="107"/>
        <v/>
      </c>
      <c r="CV50" s="239">
        <f t="shared" si="108"/>
        <v>0</v>
      </c>
      <c r="CW50" s="37" t="str">
        <f t="shared" si="109"/>
        <v/>
      </c>
      <c r="CX50" s="37" t="str">
        <f t="shared" si="110"/>
        <v/>
      </c>
      <c r="CY50" s="37" t="str">
        <f t="shared" si="111"/>
        <v/>
      </c>
      <c r="CZ50" s="37" t="str">
        <f t="shared" si="112"/>
        <v/>
      </c>
      <c r="DA50" s="37" t="str">
        <f t="shared" si="113"/>
        <v/>
      </c>
      <c r="DB50" s="37" t="str">
        <f t="shared" si="114"/>
        <v/>
      </c>
      <c r="DC50" s="37" t="str">
        <f t="shared" si="115"/>
        <v/>
      </c>
      <c r="DD50" s="37" t="str">
        <f t="shared" si="116"/>
        <v/>
      </c>
      <c r="DE50" s="37" t="str">
        <f t="shared" si="117"/>
        <v/>
      </c>
      <c r="DF50" s="37" t="str">
        <f t="shared" si="118"/>
        <v/>
      </c>
      <c r="DG50" s="37" t="str">
        <f t="shared" si="119"/>
        <v/>
      </c>
      <c r="DH50" s="37" t="str">
        <f t="shared" si="120"/>
        <v/>
      </c>
      <c r="DI50" s="37" t="str">
        <f t="shared" si="121"/>
        <v/>
      </c>
      <c r="DJ50" s="37" t="str">
        <f t="shared" si="122"/>
        <v/>
      </c>
      <c r="DK50" s="37" t="str">
        <f t="shared" si="123"/>
        <v/>
      </c>
      <c r="DL50" s="37" t="str">
        <f t="shared" si="124"/>
        <v/>
      </c>
      <c r="DM50" s="37" t="str">
        <f t="shared" si="125"/>
        <v/>
      </c>
      <c r="DN50" s="37" t="str">
        <f t="shared" si="126"/>
        <v/>
      </c>
      <c r="DO50" s="37" t="str">
        <f t="shared" si="127"/>
        <v/>
      </c>
      <c r="DP50" s="37" t="str">
        <f t="shared" si="128"/>
        <v/>
      </c>
      <c r="DQ50" s="37" t="str">
        <f t="shared" si="129"/>
        <v/>
      </c>
      <c r="DR50" s="37" t="str">
        <f t="shared" si="130"/>
        <v/>
      </c>
      <c r="DS50" s="37" t="str">
        <f t="shared" si="131"/>
        <v/>
      </c>
      <c r="DT50" s="37" t="str">
        <f t="shared" si="132"/>
        <v/>
      </c>
      <c r="DU50" s="37" t="str">
        <f t="shared" si="133"/>
        <v/>
      </c>
      <c r="DV50" s="37" t="str">
        <f t="shared" si="134"/>
        <v/>
      </c>
      <c r="DW50" s="37" t="str">
        <f t="shared" si="135"/>
        <v/>
      </c>
      <c r="DX50" s="37" t="str">
        <f t="shared" si="136"/>
        <v/>
      </c>
      <c r="DY50" s="37" t="str">
        <f t="shared" si="137"/>
        <v/>
      </c>
      <c r="DZ50" s="37" t="str">
        <f t="shared" si="138"/>
        <v/>
      </c>
      <c r="EA50" s="37" t="str">
        <f t="shared" si="139"/>
        <v/>
      </c>
      <c r="EB50" s="37" t="str">
        <f t="shared" si="140"/>
        <v/>
      </c>
      <c r="EC50" s="37" t="str">
        <f t="shared" si="141"/>
        <v/>
      </c>
      <c r="ED50" s="37" t="str">
        <f t="shared" si="142"/>
        <v/>
      </c>
      <c r="EE50" s="37" t="str">
        <f t="shared" si="143"/>
        <v/>
      </c>
      <c r="EF50" s="37" t="str">
        <f t="shared" si="144"/>
        <v/>
      </c>
      <c r="EG50" s="37" t="str">
        <f t="shared" si="145"/>
        <v/>
      </c>
      <c r="EH50" s="37" t="str">
        <f t="shared" si="146"/>
        <v/>
      </c>
      <c r="EI50" s="37" t="str">
        <f t="shared" si="147"/>
        <v/>
      </c>
      <c r="EJ50" s="37" t="str">
        <f t="shared" si="148"/>
        <v/>
      </c>
      <c r="EK50" s="37" t="str">
        <f t="shared" si="149"/>
        <v/>
      </c>
      <c r="EL50" s="37" t="str">
        <f t="shared" si="150"/>
        <v/>
      </c>
      <c r="EM50" s="37" t="str">
        <f t="shared" si="151"/>
        <v/>
      </c>
      <c r="EN50" s="37" t="str">
        <f t="shared" si="152"/>
        <v/>
      </c>
      <c r="EO50" s="37" t="str">
        <f t="shared" si="153"/>
        <v/>
      </c>
      <c r="EP50" s="37" t="str">
        <f t="shared" si="154"/>
        <v/>
      </c>
      <c r="EQ50" s="239" t="str">
        <f t="shared" ca="1" si="155"/>
        <v/>
      </c>
      <c r="ER50" s="239" t="str">
        <f t="shared" ca="1" si="156"/>
        <v/>
      </c>
      <c r="ES50" s="37" t="str">
        <f t="shared" ca="1" si="157"/>
        <v/>
      </c>
      <c r="ET50" s="37" t="str">
        <f t="shared" ca="1" si="158"/>
        <v/>
      </c>
      <c r="EU50" s="37" t="str">
        <f t="shared" ca="1" si="159"/>
        <v/>
      </c>
      <c r="EV50" s="37" t="str">
        <f t="shared" ca="1" si="160"/>
        <v/>
      </c>
      <c r="EW50" s="37" t="str">
        <f t="shared" ca="1" si="161"/>
        <v/>
      </c>
      <c r="EX50" s="37" t="str">
        <f t="shared" ca="1" si="162"/>
        <v/>
      </c>
      <c r="EY50" s="37" t="str">
        <f t="shared" ca="1" si="163"/>
        <v/>
      </c>
      <c r="EZ50" s="37" t="str">
        <f t="shared" ca="1" si="164"/>
        <v/>
      </c>
      <c r="FA50" s="37" t="str">
        <f t="shared" ca="1" si="165"/>
        <v/>
      </c>
      <c r="FB50" s="37" t="str">
        <f t="shared" ca="1" si="166"/>
        <v/>
      </c>
      <c r="FC50" s="37" t="str">
        <f t="shared" ca="1" si="167"/>
        <v/>
      </c>
      <c r="FD50" s="239">
        <f t="shared" si="168"/>
        <v>1</v>
      </c>
      <c r="FE50" s="37" t="str">
        <f t="shared" si="169"/>
        <v/>
      </c>
      <c r="FF50" s="37" t="str">
        <f t="shared" si="170"/>
        <v/>
      </c>
      <c r="FG50" s="37" t="str">
        <f t="shared" si="171"/>
        <v/>
      </c>
      <c r="FH50" s="37" t="str">
        <f t="shared" si="172"/>
        <v/>
      </c>
      <c r="FI50" s="239" t="str">
        <f>IF(B50=0,"",COUNTIF(FD$6:FD50,FD50))</f>
        <v/>
      </c>
      <c r="FJ50" s="37" t="str">
        <f t="shared" si="173"/>
        <v/>
      </c>
      <c r="FK50" s="240" t="str">
        <f t="shared" si="174"/>
        <v/>
      </c>
      <c r="FL50" s="37" t="str">
        <f t="shared" si="175"/>
        <v/>
      </c>
      <c r="FM50" s="37" t="str">
        <f t="shared" si="176"/>
        <v/>
      </c>
      <c r="FN50" s="37" t="str">
        <f t="shared" si="177"/>
        <v/>
      </c>
      <c r="FO50" s="37" t="str">
        <f t="shared" si="178"/>
        <v/>
      </c>
    </row>
    <row r="51" spans="1:171" ht="19.2">
      <c r="A51" s="233">
        <v>46</v>
      </c>
      <c r="B51" s="233">
        <f>COUNTIF('中間シート (2)'!M:M,行政集計シート※記入不要です!A51)</f>
        <v>0</v>
      </c>
      <c r="C51" s="241" t="str">
        <f t="shared" si="185"/>
        <v/>
      </c>
      <c r="D51" s="241" t="str">
        <f t="shared" si="184"/>
        <v/>
      </c>
      <c r="E51" s="241" t="str">
        <f t="shared" si="181"/>
        <v/>
      </c>
      <c r="F51" s="242"/>
      <c r="G51" s="235" t="str">
        <f>IFERROR(VLOOKUP($A51,'中間シート (2)'!$M$6:$AR$65,G$1,FALSE),"")</f>
        <v/>
      </c>
      <c r="H51" s="235" t="str">
        <f>IFERROR(VLOOKUP($A51,'中間シート (2)'!$M$6:$AR$65,H$1,FALSE),"")</f>
        <v/>
      </c>
      <c r="I51" s="235" t="str">
        <f>IFERROR(VLOOKUP($A51,'中間シート (2)'!$M$6:$AR$65,I$1,FALSE),"")</f>
        <v/>
      </c>
      <c r="J51" s="235" t="str">
        <f>IFERROR(VLOOKUP($A51,'中間シート (2)'!$M$6:$AR$65,J$1,FALSE),"")</f>
        <v/>
      </c>
      <c r="K51" s="235" t="str">
        <f>IFERROR(VLOOKUP($A51,'中間シート (2)'!$M$6:$AR$65,K$1,FALSE),"")</f>
        <v/>
      </c>
      <c r="L51" s="235" t="str">
        <f>IFERROR(VLOOKUP($A51,'中間シート (2)'!$M$6:$AR$65,L$1,FALSE),"")</f>
        <v/>
      </c>
      <c r="M51" s="235" t="str">
        <f>IFERROR(VLOOKUP($A51,'中間シート (2)'!$M$6:$AR$65,M$1,FALSE),"")</f>
        <v/>
      </c>
      <c r="N51" s="235" t="str">
        <f>IFERROR(VLOOKUP($A51,'中間シート (2)'!$M$6:$AR$65,N$1,FALSE),"")</f>
        <v/>
      </c>
      <c r="O51" s="235" t="str">
        <f>IFERROR(VLOOKUP($A51,'中間シート (2)'!$M$6:$AR$65,O$1,FALSE),"")</f>
        <v/>
      </c>
      <c r="P51" s="235" t="str">
        <f>IFERROR(VLOOKUP($A51,'中間シート (2)'!$M$6:$AR$65,P$1,FALSE),"")</f>
        <v/>
      </c>
      <c r="Q51" s="235" t="str">
        <f>IFERROR(VLOOKUP($A51,'中間シート (2)'!$M$6:$AR$65,Q$1,FALSE),"")</f>
        <v/>
      </c>
      <c r="R51" s="235" t="str">
        <f>IFERROR(VLOOKUP($A51,'中間シート (2)'!$M$6:$AR$65,R$1,FALSE),"")</f>
        <v/>
      </c>
      <c r="S51" s="235" t="str">
        <f>IFERROR(VLOOKUP($A51,'中間シート (2)'!$M$6:$AR$65,S$1,FALSE),"")</f>
        <v/>
      </c>
      <c r="T51" s="235" t="str">
        <f>IFERROR(VLOOKUP($A51,'中間シート (2)'!$M$6:$AR$65,T$1,FALSE),"")</f>
        <v/>
      </c>
      <c r="U51" s="235" t="str">
        <f>IFERROR(VLOOKUP($A51,'中間シート (2)'!$M$6:$AR$65,U$1,FALSE),"")</f>
        <v/>
      </c>
      <c r="V51" s="235"/>
      <c r="W51" s="235" t="str">
        <f>IFERROR(VLOOKUP($A51,'中間シート (2)'!$M$6:$AR$65,W$1,FALSE),"")</f>
        <v/>
      </c>
      <c r="X51" s="235" t="str">
        <f>IFERROR(VLOOKUP($A51,'中間シート (2)'!$M$6:$AR$65,X$1,FALSE),"")</f>
        <v/>
      </c>
      <c r="Y51" s="235" t="str">
        <f>IFERROR(VLOOKUP($A51,'中間シート (2)'!$M$6:$AR$65,Y$1,FALSE),"")</f>
        <v/>
      </c>
      <c r="Z51" s="235" t="str">
        <f>IFERROR(VLOOKUP($A51,'中間シート (2)'!$M$6:$AR$65,Z$1,FALSE),"")</f>
        <v/>
      </c>
      <c r="AA51" s="235" t="str">
        <f>IFERROR(VLOOKUP($A51,'中間シート (2)'!$M$6:$AR$65,AA$1,FALSE),"")</f>
        <v/>
      </c>
      <c r="AB51" s="235" t="str">
        <f>IFERROR(VLOOKUP($A51,'中間シート (2)'!$M$6:$AR$65,AB$1,FALSE),"")</f>
        <v/>
      </c>
      <c r="AC51" s="235" t="str">
        <f>IFERROR(VLOOKUP($A51,'中間シート (2)'!$M$6:$AR$65,AC$1,FALSE),"")</f>
        <v/>
      </c>
      <c r="AD51" s="235" t="str">
        <f>IFERROR(VLOOKUP($A51,'中間シート (2)'!$M$6:$AR$65,AD$1,FALSE),"")</f>
        <v/>
      </c>
      <c r="AE51" s="235"/>
      <c r="AF51" s="235"/>
      <c r="AG51" s="235"/>
      <c r="AH51" s="250" t="str">
        <f>IFERROR(VLOOKUP($A51,'中間シート (2)'!$M$6:$BC$67,AH$1,FALSE),"")</f>
        <v/>
      </c>
      <c r="AI51" s="250" t="str">
        <f>IFERROR(VLOOKUP($A51,'中間シート (2)'!$M$6:$BC$67,AI$1,FALSE),"")</f>
        <v/>
      </c>
      <c r="AJ51" s="250" t="str">
        <f>IFERROR(VLOOKUP($A51,'中間シート (2)'!$M$6:$BC$67,AJ$1,FALSE),"")</f>
        <v/>
      </c>
      <c r="AK51" s="250" t="str">
        <f>IFERROR(VLOOKUP($A51,'中間シート (2)'!$M$6:$BC$67,AK$1,FALSE),"")</f>
        <v/>
      </c>
      <c r="AL51" s="250" t="str">
        <f>IFERROR(VLOOKUP($A51,'中間シート (2)'!$M$6:$BC$67,AL$1,FALSE),"")</f>
        <v/>
      </c>
      <c r="AM51" s="250" t="str">
        <f>IFERROR(VLOOKUP($A51,'中間シート (2)'!$M$6:$BC$67,AM$1,FALSE),"")</f>
        <v/>
      </c>
      <c r="AN51" s="250" t="str">
        <f>IFERROR(VLOOKUP($A51,'中間シート (2)'!$M$6:$BC$67,AN$1,FALSE),"")</f>
        <v/>
      </c>
      <c r="AO51" s="250" t="str">
        <f>IFERROR(VLOOKUP($A51,'中間シート (2)'!$M$6:$BC$67,AO$1,FALSE),"")</f>
        <v/>
      </c>
      <c r="AR51" s="236"/>
      <c r="AS51" s="236"/>
      <c r="AT51" s="236"/>
      <c r="AU51" s="37">
        <f t="shared" si="182"/>
        <v>41</v>
      </c>
      <c r="AV51" s="37">
        <f t="shared" si="183"/>
        <v>41</v>
      </c>
      <c r="AW51" s="37" t="str">
        <f t="shared" si="58"/>
        <v/>
      </c>
      <c r="AX51" s="37" t="str">
        <f t="shared" si="59"/>
        <v/>
      </c>
      <c r="AY51" s="37" t="str">
        <f t="shared" si="60"/>
        <v/>
      </c>
      <c r="AZ51" s="37" t="str">
        <f t="shared" si="61"/>
        <v/>
      </c>
      <c r="BA51" s="37" t="str">
        <f t="shared" si="62"/>
        <v/>
      </c>
      <c r="BB51" s="37" t="str">
        <f ca="1">IF(AB51="","",IF(COUNTIF(エラー23シート!$G$5:$G$79, OFFSET(I51,IF(H51="",0,-H51+1),0)*100+OFFSET(X51,IF(H51="",0,-H51+1),0)*10+AB51)&gt;0,23,""))</f>
        <v/>
      </c>
      <c r="BC51" s="37" t="str">
        <f t="shared" si="63"/>
        <v/>
      </c>
      <c r="BD51" s="37" t="str">
        <f t="shared" si="64"/>
        <v/>
      </c>
      <c r="BE51" s="37" t="str">
        <f t="shared" si="65"/>
        <v/>
      </c>
      <c r="BF51" s="37" t="str">
        <f t="shared" si="66"/>
        <v/>
      </c>
      <c r="BG51" s="37" t="str">
        <f t="shared" si="67"/>
        <v/>
      </c>
      <c r="BH51" s="37" t="str">
        <f t="shared" si="68"/>
        <v/>
      </c>
      <c r="BI51" s="37" t="str">
        <f t="shared" si="69"/>
        <v/>
      </c>
      <c r="BJ51" s="37" t="str">
        <f t="shared" si="70"/>
        <v/>
      </c>
      <c r="BK51" s="37" t="str">
        <f t="shared" si="71"/>
        <v/>
      </c>
      <c r="BL51" s="37" t="str">
        <f t="shared" si="72"/>
        <v/>
      </c>
      <c r="BM51" s="37" t="str">
        <f t="shared" si="73"/>
        <v/>
      </c>
      <c r="BN51" s="37" t="str">
        <f t="shared" si="74"/>
        <v/>
      </c>
      <c r="BO51" s="37" t="str">
        <f t="shared" si="75"/>
        <v/>
      </c>
      <c r="BP51" s="37" t="str">
        <f t="shared" si="76"/>
        <v/>
      </c>
      <c r="BQ51" s="37" t="str">
        <f t="shared" si="77"/>
        <v/>
      </c>
      <c r="BR51" s="37" t="str">
        <f t="shared" si="78"/>
        <v/>
      </c>
      <c r="BS51" s="237" t="str">
        <f t="shared" si="79"/>
        <v/>
      </c>
      <c r="BT51" s="37" t="str">
        <f t="shared" si="80"/>
        <v/>
      </c>
      <c r="BU51" s="37" t="str">
        <f t="shared" si="81"/>
        <v/>
      </c>
      <c r="BV51" s="37" t="str">
        <f t="shared" si="82"/>
        <v/>
      </c>
      <c r="BW51" s="37" t="str">
        <f t="shared" si="83"/>
        <v/>
      </c>
      <c r="BX51" s="37" t="str">
        <f t="shared" si="84"/>
        <v/>
      </c>
      <c r="BY51" s="37" t="str">
        <f t="shared" si="85"/>
        <v/>
      </c>
      <c r="BZ51" s="37" t="str">
        <f t="shared" si="86"/>
        <v/>
      </c>
      <c r="CA51" s="37" t="str">
        <f t="shared" si="87"/>
        <v/>
      </c>
      <c r="CB51" s="37" t="str">
        <f t="shared" si="88"/>
        <v/>
      </c>
      <c r="CC51" s="37" t="str">
        <f t="shared" si="89"/>
        <v/>
      </c>
      <c r="CD51" s="37" t="str">
        <f t="shared" si="90"/>
        <v/>
      </c>
      <c r="CE51" s="37" t="str">
        <f t="shared" si="91"/>
        <v/>
      </c>
      <c r="CF51" s="37" t="str">
        <f t="shared" si="92"/>
        <v/>
      </c>
      <c r="CG51" s="37" t="str">
        <f t="shared" si="93"/>
        <v/>
      </c>
      <c r="CH51" s="37" t="str">
        <f t="shared" si="94"/>
        <v/>
      </c>
      <c r="CI51" s="37" t="str">
        <f t="shared" si="95"/>
        <v/>
      </c>
      <c r="CJ51" s="37" t="str">
        <f t="shared" si="96"/>
        <v/>
      </c>
      <c r="CK51" s="37" t="str">
        <f t="shared" si="97"/>
        <v/>
      </c>
      <c r="CL51" s="238" t="str">
        <f t="shared" si="98"/>
        <v/>
      </c>
      <c r="CM51" s="37" t="str">
        <f t="shared" si="99"/>
        <v/>
      </c>
      <c r="CN51" s="37" t="str">
        <f t="shared" si="100"/>
        <v/>
      </c>
      <c r="CO51" s="37" t="str">
        <f t="shared" si="101"/>
        <v/>
      </c>
      <c r="CP51" s="37" t="str">
        <f t="shared" si="102"/>
        <v/>
      </c>
      <c r="CQ51" s="37" t="str">
        <f t="shared" si="103"/>
        <v/>
      </c>
      <c r="CR51" s="37" t="str">
        <f t="shared" si="104"/>
        <v/>
      </c>
      <c r="CS51" s="37" t="str">
        <f t="shared" si="105"/>
        <v/>
      </c>
      <c r="CT51" s="37" t="str">
        <f t="shared" si="106"/>
        <v/>
      </c>
      <c r="CU51" s="37" t="str">
        <f t="shared" si="107"/>
        <v/>
      </c>
      <c r="CV51" s="239">
        <f t="shared" si="108"/>
        <v>0</v>
      </c>
      <c r="CW51" s="37" t="str">
        <f t="shared" si="109"/>
        <v/>
      </c>
      <c r="CX51" s="37" t="str">
        <f t="shared" si="110"/>
        <v/>
      </c>
      <c r="CY51" s="37" t="str">
        <f t="shared" si="111"/>
        <v/>
      </c>
      <c r="CZ51" s="37" t="str">
        <f t="shared" si="112"/>
        <v/>
      </c>
      <c r="DA51" s="37" t="str">
        <f t="shared" si="113"/>
        <v/>
      </c>
      <c r="DB51" s="37" t="str">
        <f t="shared" si="114"/>
        <v/>
      </c>
      <c r="DC51" s="37" t="str">
        <f t="shared" si="115"/>
        <v/>
      </c>
      <c r="DD51" s="37" t="str">
        <f t="shared" si="116"/>
        <v/>
      </c>
      <c r="DE51" s="37" t="str">
        <f t="shared" si="117"/>
        <v/>
      </c>
      <c r="DF51" s="37" t="str">
        <f t="shared" si="118"/>
        <v/>
      </c>
      <c r="DG51" s="37" t="str">
        <f t="shared" si="119"/>
        <v/>
      </c>
      <c r="DH51" s="37" t="str">
        <f t="shared" si="120"/>
        <v/>
      </c>
      <c r="DI51" s="37" t="str">
        <f t="shared" si="121"/>
        <v/>
      </c>
      <c r="DJ51" s="37" t="str">
        <f t="shared" si="122"/>
        <v/>
      </c>
      <c r="DK51" s="37" t="str">
        <f t="shared" si="123"/>
        <v/>
      </c>
      <c r="DL51" s="37" t="str">
        <f t="shared" si="124"/>
        <v/>
      </c>
      <c r="DM51" s="37" t="str">
        <f t="shared" si="125"/>
        <v/>
      </c>
      <c r="DN51" s="37" t="str">
        <f t="shared" si="126"/>
        <v/>
      </c>
      <c r="DO51" s="37" t="str">
        <f t="shared" si="127"/>
        <v/>
      </c>
      <c r="DP51" s="37" t="str">
        <f t="shared" si="128"/>
        <v/>
      </c>
      <c r="DQ51" s="37" t="str">
        <f t="shared" si="129"/>
        <v/>
      </c>
      <c r="DR51" s="37" t="str">
        <f t="shared" si="130"/>
        <v/>
      </c>
      <c r="DS51" s="37" t="str">
        <f t="shared" si="131"/>
        <v/>
      </c>
      <c r="DT51" s="37" t="str">
        <f t="shared" si="132"/>
        <v/>
      </c>
      <c r="DU51" s="37" t="str">
        <f t="shared" si="133"/>
        <v/>
      </c>
      <c r="DV51" s="37" t="str">
        <f t="shared" si="134"/>
        <v/>
      </c>
      <c r="DW51" s="37" t="str">
        <f t="shared" si="135"/>
        <v/>
      </c>
      <c r="DX51" s="37" t="str">
        <f t="shared" si="136"/>
        <v/>
      </c>
      <c r="DY51" s="37" t="str">
        <f t="shared" si="137"/>
        <v/>
      </c>
      <c r="DZ51" s="37" t="str">
        <f t="shared" si="138"/>
        <v/>
      </c>
      <c r="EA51" s="37" t="str">
        <f t="shared" si="139"/>
        <v/>
      </c>
      <c r="EB51" s="37" t="str">
        <f t="shared" si="140"/>
        <v/>
      </c>
      <c r="EC51" s="37" t="str">
        <f t="shared" si="141"/>
        <v/>
      </c>
      <c r="ED51" s="37" t="str">
        <f t="shared" si="142"/>
        <v/>
      </c>
      <c r="EE51" s="37" t="str">
        <f t="shared" si="143"/>
        <v/>
      </c>
      <c r="EF51" s="37" t="str">
        <f t="shared" si="144"/>
        <v/>
      </c>
      <c r="EG51" s="37" t="str">
        <f t="shared" si="145"/>
        <v/>
      </c>
      <c r="EH51" s="37" t="str">
        <f t="shared" si="146"/>
        <v/>
      </c>
      <c r="EI51" s="37" t="str">
        <f t="shared" si="147"/>
        <v/>
      </c>
      <c r="EJ51" s="37" t="str">
        <f t="shared" si="148"/>
        <v/>
      </c>
      <c r="EK51" s="37" t="str">
        <f t="shared" si="149"/>
        <v/>
      </c>
      <c r="EL51" s="37" t="str">
        <f t="shared" si="150"/>
        <v/>
      </c>
      <c r="EM51" s="37" t="str">
        <f t="shared" si="151"/>
        <v/>
      </c>
      <c r="EN51" s="37" t="str">
        <f t="shared" si="152"/>
        <v/>
      </c>
      <c r="EO51" s="37" t="str">
        <f t="shared" si="153"/>
        <v/>
      </c>
      <c r="EP51" s="37" t="str">
        <f t="shared" si="154"/>
        <v/>
      </c>
      <c r="EQ51" s="239" t="str">
        <f t="shared" ca="1" si="155"/>
        <v/>
      </c>
      <c r="ER51" s="239" t="str">
        <f t="shared" ca="1" si="156"/>
        <v/>
      </c>
      <c r="ES51" s="37" t="str">
        <f t="shared" ca="1" si="157"/>
        <v/>
      </c>
      <c r="ET51" s="37" t="str">
        <f t="shared" ca="1" si="158"/>
        <v/>
      </c>
      <c r="EU51" s="37" t="str">
        <f t="shared" ca="1" si="159"/>
        <v/>
      </c>
      <c r="EV51" s="37" t="str">
        <f t="shared" ca="1" si="160"/>
        <v/>
      </c>
      <c r="EW51" s="37" t="str">
        <f t="shared" ca="1" si="161"/>
        <v/>
      </c>
      <c r="EX51" s="37" t="str">
        <f t="shared" ca="1" si="162"/>
        <v/>
      </c>
      <c r="EY51" s="37" t="str">
        <f t="shared" ca="1" si="163"/>
        <v/>
      </c>
      <c r="EZ51" s="37" t="str">
        <f t="shared" ca="1" si="164"/>
        <v/>
      </c>
      <c r="FA51" s="37" t="str">
        <f t="shared" ca="1" si="165"/>
        <v/>
      </c>
      <c r="FB51" s="37" t="str">
        <f t="shared" ca="1" si="166"/>
        <v/>
      </c>
      <c r="FC51" s="37" t="str">
        <f t="shared" ca="1" si="167"/>
        <v/>
      </c>
      <c r="FD51" s="239">
        <f t="shared" si="168"/>
        <v>1</v>
      </c>
      <c r="FE51" s="37" t="str">
        <f t="shared" si="169"/>
        <v/>
      </c>
      <c r="FF51" s="37" t="str">
        <f t="shared" si="170"/>
        <v/>
      </c>
      <c r="FG51" s="37" t="str">
        <f t="shared" si="171"/>
        <v/>
      </c>
      <c r="FH51" s="37" t="str">
        <f t="shared" si="172"/>
        <v/>
      </c>
      <c r="FI51" s="239" t="str">
        <f>IF(B51=0,"",COUNTIF(FD$6:FD51,FD51))</f>
        <v/>
      </c>
      <c r="FJ51" s="37" t="str">
        <f t="shared" si="173"/>
        <v/>
      </c>
      <c r="FK51" s="240" t="str">
        <f t="shared" si="174"/>
        <v/>
      </c>
      <c r="FL51" s="37" t="str">
        <f t="shared" si="175"/>
        <v/>
      </c>
      <c r="FM51" s="37" t="str">
        <f t="shared" si="176"/>
        <v/>
      </c>
      <c r="FN51" s="37" t="str">
        <f t="shared" si="177"/>
        <v/>
      </c>
      <c r="FO51" s="37" t="str">
        <f t="shared" si="178"/>
        <v/>
      </c>
    </row>
    <row r="52" spans="1:171" ht="19.2">
      <c r="A52" s="233">
        <v>47</v>
      </c>
      <c r="B52" s="233">
        <f>COUNTIF('中間シート (2)'!M:M,行政集計シート※記入不要です!A52)</f>
        <v>0</v>
      </c>
      <c r="C52" s="241" t="str">
        <f t="shared" si="185"/>
        <v/>
      </c>
      <c r="D52" s="241" t="str">
        <f t="shared" si="184"/>
        <v/>
      </c>
      <c r="E52" s="241" t="str">
        <f t="shared" si="181"/>
        <v/>
      </c>
      <c r="F52" s="242"/>
      <c r="G52" s="235" t="str">
        <f>IFERROR(VLOOKUP($A52,'中間シート (2)'!$M$6:$AR$65,G$1,FALSE),"")</f>
        <v/>
      </c>
      <c r="H52" s="235" t="str">
        <f>IFERROR(VLOOKUP($A52,'中間シート (2)'!$M$6:$AR$65,H$1,FALSE),"")</f>
        <v/>
      </c>
      <c r="I52" s="235" t="str">
        <f>IFERROR(VLOOKUP($A52,'中間シート (2)'!$M$6:$AR$65,I$1,FALSE),"")</f>
        <v/>
      </c>
      <c r="J52" s="235" t="str">
        <f>IFERROR(VLOOKUP($A52,'中間シート (2)'!$M$6:$AR$65,J$1,FALSE),"")</f>
        <v/>
      </c>
      <c r="K52" s="235" t="str">
        <f>IFERROR(VLOOKUP($A52,'中間シート (2)'!$M$6:$AR$65,K$1,FALSE),"")</f>
        <v/>
      </c>
      <c r="L52" s="235" t="str">
        <f>IFERROR(VLOOKUP($A52,'中間シート (2)'!$M$6:$AR$65,L$1,FALSE),"")</f>
        <v/>
      </c>
      <c r="M52" s="235" t="str">
        <f>IFERROR(VLOOKUP($A52,'中間シート (2)'!$M$6:$AR$65,M$1,FALSE),"")</f>
        <v/>
      </c>
      <c r="N52" s="235" t="str">
        <f>IFERROR(VLOOKUP($A52,'中間シート (2)'!$M$6:$AR$65,N$1,FALSE),"")</f>
        <v/>
      </c>
      <c r="O52" s="235" t="str">
        <f>IFERROR(VLOOKUP($A52,'中間シート (2)'!$M$6:$AR$65,O$1,FALSE),"")</f>
        <v/>
      </c>
      <c r="P52" s="235" t="str">
        <f>IFERROR(VLOOKUP($A52,'中間シート (2)'!$M$6:$AR$65,P$1,FALSE),"")</f>
        <v/>
      </c>
      <c r="Q52" s="235" t="str">
        <f>IFERROR(VLOOKUP($A52,'中間シート (2)'!$M$6:$AR$65,Q$1,FALSE),"")</f>
        <v/>
      </c>
      <c r="R52" s="235" t="str">
        <f>IFERROR(VLOOKUP($A52,'中間シート (2)'!$M$6:$AR$65,R$1,FALSE),"")</f>
        <v/>
      </c>
      <c r="S52" s="235" t="str">
        <f>IFERROR(VLOOKUP($A52,'中間シート (2)'!$M$6:$AR$65,S$1,FALSE),"")</f>
        <v/>
      </c>
      <c r="T52" s="235" t="str">
        <f>IFERROR(VLOOKUP($A52,'中間シート (2)'!$M$6:$AR$65,T$1,FALSE),"")</f>
        <v/>
      </c>
      <c r="U52" s="235" t="str">
        <f>IFERROR(VLOOKUP($A52,'中間シート (2)'!$M$6:$AR$65,U$1,FALSE),"")</f>
        <v/>
      </c>
      <c r="V52" s="235"/>
      <c r="W52" s="235" t="str">
        <f>IFERROR(VLOOKUP($A52,'中間シート (2)'!$M$6:$AR$65,W$1,FALSE),"")</f>
        <v/>
      </c>
      <c r="X52" s="235" t="str">
        <f>IFERROR(VLOOKUP($A52,'中間シート (2)'!$M$6:$AR$65,X$1,FALSE),"")</f>
        <v/>
      </c>
      <c r="Y52" s="235" t="str">
        <f>IFERROR(VLOOKUP($A52,'中間シート (2)'!$M$6:$AR$65,Y$1,FALSE),"")</f>
        <v/>
      </c>
      <c r="Z52" s="235" t="str">
        <f>IFERROR(VLOOKUP($A52,'中間シート (2)'!$M$6:$AR$65,Z$1,FALSE),"")</f>
        <v/>
      </c>
      <c r="AA52" s="235" t="str">
        <f>IFERROR(VLOOKUP($A52,'中間シート (2)'!$M$6:$AR$65,AA$1,FALSE),"")</f>
        <v/>
      </c>
      <c r="AB52" s="235" t="str">
        <f>IFERROR(VLOOKUP($A52,'中間シート (2)'!$M$6:$AR$65,AB$1,FALSE),"")</f>
        <v/>
      </c>
      <c r="AC52" s="235" t="str">
        <f>IFERROR(VLOOKUP($A52,'中間シート (2)'!$M$6:$AR$65,AC$1,FALSE),"")</f>
        <v/>
      </c>
      <c r="AD52" s="235" t="str">
        <f>IFERROR(VLOOKUP($A52,'中間シート (2)'!$M$6:$AR$65,AD$1,FALSE),"")</f>
        <v/>
      </c>
      <c r="AE52" s="235"/>
      <c r="AF52" s="235"/>
      <c r="AG52" s="235"/>
      <c r="AH52" s="250" t="str">
        <f>IFERROR(VLOOKUP($A52,'中間シート (2)'!$M$6:$BC$67,AH$1,FALSE),"")</f>
        <v/>
      </c>
      <c r="AI52" s="250" t="str">
        <f>IFERROR(VLOOKUP($A52,'中間シート (2)'!$M$6:$BC$67,AI$1,FALSE),"")</f>
        <v/>
      </c>
      <c r="AJ52" s="250" t="str">
        <f>IFERROR(VLOOKUP($A52,'中間シート (2)'!$M$6:$BC$67,AJ$1,FALSE),"")</f>
        <v/>
      </c>
      <c r="AK52" s="250" t="str">
        <f>IFERROR(VLOOKUP($A52,'中間シート (2)'!$M$6:$BC$67,AK$1,FALSE),"")</f>
        <v/>
      </c>
      <c r="AL52" s="250" t="str">
        <f>IFERROR(VLOOKUP($A52,'中間シート (2)'!$M$6:$BC$67,AL$1,FALSE),"")</f>
        <v/>
      </c>
      <c r="AM52" s="250" t="str">
        <f>IFERROR(VLOOKUP($A52,'中間シート (2)'!$M$6:$BC$67,AM$1,FALSE),"")</f>
        <v/>
      </c>
      <c r="AN52" s="250" t="str">
        <f>IFERROR(VLOOKUP($A52,'中間シート (2)'!$M$6:$BC$67,AN$1,FALSE),"")</f>
        <v/>
      </c>
      <c r="AO52" s="250" t="str">
        <f>IFERROR(VLOOKUP($A52,'中間シート (2)'!$M$6:$BC$67,AO$1,FALSE),"")</f>
        <v/>
      </c>
      <c r="AR52" s="236"/>
      <c r="AS52" s="236"/>
      <c r="AT52" s="236"/>
      <c r="AU52" s="37">
        <f t="shared" si="182"/>
        <v>41</v>
      </c>
      <c r="AV52" s="37">
        <f t="shared" si="183"/>
        <v>41</v>
      </c>
      <c r="AW52" s="37" t="str">
        <f t="shared" si="58"/>
        <v/>
      </c>
      <c r="AX52" s="37" t="str">
        <f t="shared" si="59"/>
        <v/>
      </c>
      <c r="AY52" s="37" t="str">
        <f t="shared" si="60"/>
        <v/>
      </c>
      <c r="AZ52" s="37" t="str">
        <f t="shared" si="61"/>
        <v/>
      </c>
      <c r="BA52" s="37" t="str">
        <f t="shared" si="62"/>
        <v/>
      </c>
      <c r="BB52" s="37" t="str">
        <f ca="1">IF(AB52="","",IF(COUNTIF(エラー23シート!$G$5:$G$79, OFFSET(I52,IF(H52="",0,-H52+1),0)*100+OFFSET(X52,IF(H52="",0,-H52+1),0)*10+AB52)&gt;0,23,""))</f>
        <v/>
      </c>
      <c r="BC52" s="37" t="str">
        <f t="shared" si="63"/>
        <v/>
      </c>
      <c r="BD52" s="37" t="str">
        <f t="shared" si="64"/>
        <v/>
      </c>
      <c r="BE52" s="37" t="str">
        <f t="shared" si="65"/>
        <v/>
      </c>
      <c r="BF52" s="37" t="str">
        <f t="shared" si="66"/>
        <v/>
      </c>
      <c r="BG52" s="37" t="str">
        <f t="shared" si="67"/>
        <v/>
      </c>
      <c r="BH52" s="37" t="str">
        <f t="shared" si="68"/>
        <v/>
      </c>
      <c r="BI52" s="37" t="str">
        <f t="shared" si="69"/>
        <v/>
      </c>
      <c r="BJ52" s="37" t="str">
        <f t="shared" si="70"/>
        <v/>
      </c>
      <c r="BK52" s="37" t="str">
        <f t="shared" si="71"/>
        <v/>
      </c>
      <c r="BL52" s="37" t="str">
        <f t="shared" si="72"/>
        <v/>
      </c>
      <c r="BM52" s="37" t="str">
        <f t="shared" si="73"/>
        <v/>
      </c>
      <c r="BN52" s="37" t="str">
        <f t="shared" si="74"/>
        <v/>
      </c>
      <c r="BO52" s="37" t="str">
        <f t="shared" si="75"/>
        <v/>
      </c>
      <c r="BP52" s="37" t="str">
        <f t="shared" si="76"/>
        <v/>
      </c>
      <c r="BQ52" s="37" t="str">
        <f t="shared" si="77"/>
        <v/>
      </c>
      <c r="BR52" s="37" t="str">
        <f t="shared" si="78"/>
        <v/>
      </c>
      <c r="BS52" s="237" t="str">
        <f t="shared" si="79"/>
        <v/>
      </c>
      <c r="BT52" s="37" t="str">
        <f t="shared" si="80"/>
        <v/>
      </c>
      <c r="BU52" s="37" t="str">
        <f t="shared" si="81"/>
        <v/>
      </c>
      <c r="BV52" s="37" t="str">
        <f t="shared" si="82"/>
        <v/>
      </c>
      <c r="BW52" s="37" t="str">
        <f t="shared" si="83"/>
        <v/>
      </c>
      <c r="BX52" s="37" t="str">
        <f t="shared" si="84"/>
        <v/>
      </c>
      <c r="BY52" s="37" t="str">
        <f t="shared" si="85"/>
        <v/>
      </c>
      <c r="BZ52" s="37" t="str">
        <f t="shared" si="86"/>
        <v/>
      </c>
      <c r="CA52" s="37" t="str">
        <f t="shared" si="87"/>
        <v/>
      </c>
      <c r="CB52" s="37" t="str">
        <f t="shared" si="88"/>
        <v/>
      </c>
      <c r="CC52" s="37" t="str">
        <f t="shared" si="89"/>
        <v/>
      </c>
      <c r="CD52" s="37" t="str">
        <f t="shared" si="90"/>
        <v/>
      </c>
      <c r="CE52" s="37" t="str">
        <f t="shared" si="91"/>
        <v/>
      </c>
      <c r="CF52" s="37" t="str">
        <f t="shared" si="92"/>
        <v/>
      </c>
      <c r="CG52" s="37" t="str">
        <f t="shared" si="93"/>
        <v/>
      </c>
      <c r="CH52" s="37" t="str">
        <f t="shared" si="94"/>
        <v/>
      </c>
      <c r="CI52" s="37" t="str">
        <f t="shared" si="95"/>
        <v/>
      </c>
      <c r="CJ52" s="37" t="str">
        <f t="shared" si="96"/>
        <v/>
      </c>
      <c r="CK52" s="37" t="str">
        <f t="shared" si="97"/>
        <v/>
      </c>
      <c r="CL52" s="238" t="str">
        <f t="shared" si="98"/>
        <v/>
      </c>
      <c r="CM52" s="37" t="str">
        <f t="shared" si="99"/>
        <v/>
      </c>
      <c r="CN52" s="37" t="str">
        <f t="shared" si="100"/>
        <v/>
      </c>
      <c r="CO52" s="37" t="str">
        <f t="shared" si="101"/>
        <v/>
      </c>
      <c r="CP52" s="37" t="str">
        <f t="shared" si="102"/>
        <v/>
      </c>
      <c r="CQ52" s="37" t="str">
        <f t="shared" si="103"/>
        <v/>
      </c>
      <c r="CR52" s="37" t="str">
        <f t="shared" si="104"/>
        <v/>
      </c>
      <c r="CS52" s="37" t="str">
        <f t="shared" si="105"/>
        <v/>
      </c>
      <c r="CT52" s="37" t="str">
        <f t="shared" si="106"/>
        <v/>
      </c>
      <c r="CU52" s="37" t="str">
        <f t="shared" si="107"/>
        <v/>
      </c>
      <c r="CV52" s="239">
        <f t="shared" si="108"/>
        <v>0</v>
      </c>
      <c r="CW52" s="37" t="str">
        <f t="shared" si="109"/>
        <v/>
      </c>
      <c r="CX52" s="37" t="str">
        <f t="shared" si="110"/>
        <v/>
      </c>
      <c r="CY52" s="37" t="str">
        <f t="shared" si="111"/>
        <v/>
      </c>
      <c r="CZ52" s="37" t="str">
        <f t="shared" si="112"/>
        <v/>
      </c>
      <c r="DA52" s="37" t="str">
        <f t="shared" si="113"/>
        <v/>
      </c>
      <c r="DB52" s="37" t="str">
        <f t="shared" si="114"/>
        <v/>
      </c>
      <c r="DC52" s="37" t="str">
        <f t="shared" si="115"/>
        <v/>
      </c>
      <c r="DD52" s="37" t="str">
        <f t="shared" si="116"/>
        <v/>
      </c>
      <c r="DE52" s="37" t="str">
        <f t="shared" si="117"/>
        <v/>
      </c>
      <c r="DF52" s="37" t="str">
        <f t="shared" si="118"/>
        <v/>
      </c>
      <c r="DG52" s="37" t="str">
        <f t="shared" si="119"/>
        <v/>
      </c>
      <c r="DH52" s="37" t="str">
        <f t="shared" si="120"/>
        <v/>
      </c>
      <c r="DI52" s="37" t="str">
        <f t="shared" si="121"/>
        <v/>
      </c>
      <c r="DJ52" s="37" t="str">
        <f t="shared" si="122"/>
        <v/>
      </c>
      <c r="DK52" s="37" t="str">
        <f t="shared" si="123"/>
        <v/>
      </c>
      <c r="DL52" s="37" t="str">
        <f t="shared" si="124"/>
        <v/>
      </c>
      <c r="DM52" s="37" t="str">
        <f t="shared" si="125"/>
        <v/>
      </c>
      <c r="DN52" s="37" t="str">
        <f t="shared" si="126"/>
        <v/>
      </c>
      <c r="DO52" s="37" t="str">
        <f t="shared" si="127"/>
        <v/>
      </c>
      <c r="DP52" s="37" t="str">
        <f t="shared" si="128"/>
        <v/>
      </c>
      <c r="DQ52" s="37" t="str">
        <f t="shared" si="129"/>
        <v/>
      </c>
      <c r="DR52" s="37" t="str">
        <f t="shared" si="130"/>
        <v/>
      </c>
      <c r="DS52" s="37" t="str">
        <f t="shared" si="131"/>
        <v/>
      </c>
      <c r="DT52" s="37" t="str">
        <f t="shared" si="132"/>
        <v/>
      </c>
      <c r="DU52" s="37" t="str">
        <f t="shared" si="133"/>
        <v/>
      </c>
      <c r="DV52" s="37" t="str">
        <f t="shared" si="134"/>
        <v/>
      </c>
      <c r="DW52" s="37" t="str">
        <f t="shared" si="135"/>
        <v/>
      </c>
      <c r="DX52" s="37" t="str">
        <f t="shared" si="136"/>
        <v/>
      </c>
      <c r="DY52" s="37" t="str">
        <f t="shared" si="137"/>
        <v/>
      </c>
      <c r="DZ52" s="37" t="str">
        <f t="shared" si="138"/>
        <v/>
      </c>
      <c r="EA52" s="37" t="str">
        <f t="shared" si="139"/>
        <v/>
      </c>
      <c r="EB52" s="37" t="str">
        <f t="shared" si="140"/>
        <v/>
      </c>
      <c r="EC52" s="37" t="str">
        <f t="shared" si="141"/>
        <v/>
      </c>
      <c r="ED52" s="37" t="str">
        <f t="shared" si="142"/>
        <v/>
      </c>
      <c r="EE52" s="37" t="str">
        <f t="shared" si="143"/>
        <v/>
      </c>
      <c r="EF52" s="37" t="str">
        <f t="shared" si="144"/>
        <v/>
      </c>
      <c r="EG52" s="37" t="str">
        <f t="shared" si="145"/>
        <v/>
      </c>
      <c r="EH52" s="37" t="str">
        <f t="shared" si="146"/>
        <v/>
      </c>
      <c r="EI52" s="37" t="str">
        <f t="shared" si="147"/>
        <v/>
      </c>
      <c r="EJ52" s="37" t="str">
        <f t="shared" si="148"/>
        <v/>
      </c>
      <c r="EK52" s="37" t="str">
        <f t="shared" si="149"/>
        <v/>
      </c>
      <c r="EL52" s="37" t="str">
        <f t="shared" si="150"/>
        <v/>
      </c>
      <c r="EM52" s="37" t="str">
        <f t="shared" si="151"/>
        <v/>
      </c>
      <c r="EN52" s="37" t="str">
        <f t="shared" si="152"/>
        <v/>
      </c>
      <c r="EO52" s="37" t="str">
        <f t="shared" si="153"/>
        <v/>
      </c>
      <c r="EP52" s="37" t="str">
        <f t="shared" si="154"/>
        <v/>
      </c>
      <c r="EQ52" s="239" t="str">
        <f t="shared" ca="1" si="155"/>
        <v/>
      </c>
      <c r="ER52" s="239" t="str">
        <f t="shared" ca="1" si="156"/>
        <v/>
      </c>
      <c r="ES52" s="37" t="str">
        <f t="shared" ca="1" si="157"/>
        <v/>
      </c>
      <c r="ET52" s="37" t="str">
        <f t="shared" ca="1" si="158"/>
        <v/>
      </c>
      <c r="EU52" s="37" t="str">
        <f t="shared" ca="1" si="159"/>
        <v/>
      </c>
      <c r="EV52" s="37" t="str">
        <f t="shared" ca="1" si="160"/>
        <v/>
      </c>
      <c r="EW52" s="37" t="str">
        <f t="shared" ca="1" si="161"/>
        <v/>
      </c>
      <c r="EX52" s="37" t="str">
        <f t="shared" ca="1" si="162"/>
        <v/>
      </c>
      <c r="EY52" s="37" t="str">
        <f t="shared" ca="1" si="163"/>
        <v/>
      </c>
      <c r="EZ52" s="37" t="str">
        <f t="shared" ca="1" si="164"/>
        <v/>
      </c>
      <c r="FA52" s="37" t="str">
        <f t="shared" ca="1" si="165"/>
        <v/>
      </c>
      <c r="FB52" s="37" t="str">
        <f t="shared" ca="1" si="166"/>
        <v/>
      </c>
      <c r="FC52" s="37" t="str">
        <f t="shared" ca="1" si="167"/>
        <v/>
      </c>
      <c r="FD52" s="239">
        <f t="shared" si="168"/>
        <v>1</v>
      </c>
      <c r="FE52" s="37" t="str">
        <f t="shared" si="169"/>
        <v/>
      </c>
      <c r="FF52" s="37" t="str">
        <f t="shared" si="170"/>
        <v/>
      </c>
      <c r="FG52" s="37" t="str">
        <f t="shared" si="171"/>
        <v/>
      </c>
      <c r="FH52" s="37" t="str">
        <f t="shared" si="172"/>
        <v/>
      </c>
      <c r="FI52" s="239" t="str">
        <f>IF(B52=0,"",COUNTIF(FD$6:FD52,FD52))</f>
        <v/>
      </c>
      <c r="FJ52" s="37" t="str">
        <f t="shared" si="173"/>
        <v/>
      </c>
      <c r="FK52" s="240" t="str">
        <f t="shared" si="174"/>
        <v/>
      </c>
      <c r="FL52" s="37" t="str">
        <f t="shared" si="175"/>
        <v/>
      </c>
      <c r="FM52" s="37" t="str">
        <f t="shared" si="176"/>
        <v/>
      </c>
      <c r="FN52" s="37" t="str">
        <f t="shared" si="177"/>
        <v/>
      </c>
      <c r="FO52" s="37" t="str">
        <f t="shared" si="178"/>
        <v/>
      </c>
    </row>
    <row r="53" spans="1:171" ht="19.2">
      <c r="A53" s="233">
        <v>48</v>
      </c>
      <c r="B53" s="233">
        <f>COUNTIF('中間シート (2)'!M:M,行政集計シート※記入不要です!A53)</f>
        <v>0</v>
      </c>
      <c r="C53" s="241" t="str">
        <f t="shared" si="185"/>
        <v/>
      </c>
      <c r="D53" s="241" t="str">
        <f t="shared" si="184"/>
        <v/>
      </c>
      <c r="E53" s="241" t="str">
        <f t="shared" si="181"/>
        <v/>
      </c>
      <c r="F53" s="242"/>
      <c r="G53" s="235" t="str">
        <f>IFERROR(VLOOKUP($A53,'中間シート (2)'!$M$6:$AR$65,G$1,FALSE),"")</f>
        <v/>
      </c>
      <c r="H53" s="235" t="str">
        <f>IFERROR(VLOOKUP($A53,'中間シート (2)'!$M$6:$AR$65,H$1,FALSE),"")</f>
        <v/>
      </c>
      <c r="I53" s="235" t="str">
        <f>IFERROR(VLOOKUP($A53,'中間シート (2)'!$M$6:$AR$65,I$1,FALSE),"")</f>
        <v/>
      </c>
      <c r="J53" s="235" t="str">
        <f>IFERROR(VLOOKUP($A53,'中間シート (2)'!$M$6:$AR$65,J$1,FALSE),"")</f>
        <v/>
      </c>
      <c r="K53" s="235" t="str">
        <f>IFERROR(VLOOKUP($A53,'中間シート (2)'!$M$6:$AR$65,K$1,FALSE),"")</f>
        <v/>
      </c>
      <c r="L53" s="235" t="str">
        <f>IFERROR(VLOOKUP($A53,'中間シート (2)'!$M$6:$AR$65,L$1,FALSE),"")</f>
        <v/>
      </c>
      <c r="M53" s="235" t="str">
        <f>IFERROR(VLOOKUP($A53,'中間シート (2)'!$M$6:$AR$65,M$1,FALSE),"")</f>
        <v/>
      </c>
      <c r="N53" s="235" t="str">
        <f>IFERROR(VLOOKUP($A53,'中間シート (2)'!$M$6:$AR$65,N$1,FALSE),"")</f>
        <v/>
      </c>
      <c r="O53" s="235" t="str">
        <f>IFERROR(VLOOKUP($A53,'中間シート (2)'!$M$6:$AR$65,O$1,FALSE),"")</f>
        <v/>
      </c>
      <c r="P53" s="235" t="str">
        <f>IFERROR(VLOOKUP($A53,'中間シート (2)'!$M$6:$AR$65,P$1,FALSE),"")</f>
        <v/>
      </c>
      <c r="Q53" s="235" t="str">
        <f>IFERROR(VLOOKUP($A53,'中間シート (2)'!$M$6:$AR$65,Q$1,FALSE),"")</f>
        <v/>
      </c>
      <c r="R53" s="235" t="str">
        <f>IFERROR(VLOOKUP($A53,'中間シート (2)'!$M$6:$AR$65,R$1,FALSE),"")</f>
        <v/>
      </c>
      <c r="S53" s="235" t="str">
        <f>IFERROR(VLOOKUP($A53,'中間シート (2)'!$M$6:$AR$65,S$1,FALSE),"")</f>
        <v/>
      </c>
      <c r="T53" s="235" t="str">
        <f>IFERROR(VLOOKUP($A53,'中間シート (2)'!$M$6:$AR$65,T$1,FALSE),"")</f>
        <v/>
      </c>
      <c r="U53" s="235" t="str">
        <f>IFERROR(VLOOKUP($A53,'中間シート (2)'!$M$6:$AR$65,U$1,FALSE),"")</f>
        <v/>
      </c>
      <c r="V53" s="235"/>
      <c r="W53" s="235" t="str">
        <f>IFERROR(VLOOKUP($A53,'中間シート (2)'!$M$6:$AR$65,W$1,FALSE),"")</f>
        <v/>
      </c>
      <c r="X53" s="235" t="str">
        <f>IFERROR(VLOOKUP($A53,'中間シート (2)'!$M$6:$AR$65,X$1,FALSE),"")</f>
        <v/>
      </c>
      <c r="Y53" s="235" t="str">
        <f>IFERROR(VLOOKUP($A53,'中間シート (2)'!$M$6:$AR$65,Y$1,FALSE),"")</f>
        <v/>
      </c>
      <c r="Z53" s="235" t="str">
        <f>IFERROR(VLOOKUP($A53,'中間シート (2)'!$M$6:$AR$65,Z$1,FALSE),"")</f>
        <v/>
      </c>
      <c r="AA53" s="235" t="str">
        <f>IFERROR(VLOOKUP($A53,'中間シート (2)'!$M$6:$AR$65,AA$1,FALSE),"")</f>
        <v/>
      </c>
      <c r="AB53" s="235" t="str">
        <f>IFERROR(VLOOKUP($A53,'中間シート (2)'!$M$6:$AR$65,AB$1,FALSE),"")</f>
        <v/>
      </c>
      <c r="AC53" s="235" t="str">
        <f>IFERROR(VLOOKUP($A53,'中間シート (2)'!$M$6:$AR$65,AC$1,FALSE),"")</f>
        <v/>
      </c>
      <c r="AD53" s="235" t="str">
        <f>IFERROR(VLOOKUP($A53,'中間シート (2)'!$M$6:$AR$65,AD$1,FALSE),"")</f>
        <v/>
      </c>
      <c r="AE53" s="235"/>
      <c r="AF53" s="235"/>
      <c r="AG53" s="235"/>
      <c r="AH53" s="250" t="str">
        <f>IFERROR(VLOOKUP($A53,'中間シート (2)'!$M$6:$BC$67,AH$1,FALSE),"")</f>
        <v/>
      </c>
      <c r="AI53" s="250" t="str">
        <f>IFERROR(VLOOKUP($A53,'中間シート (2)'!$M$6:$BC$67,AI$1,FALSE),"")</f>
        <v/>
      </c>
      <c r="AJ53" s="250" t="str">
        <f>IFERROR(VLOOKUP($A53,'中間シート (2)'!$M$6:$BC$67,AJ$1,FALSE),"")</f>
        <v/>
      </c>
      <c r="AK53" s="250" t="str">
        <f>IFERROR(VLOOKUP($A53,'中間シート (2)'!$M$6:$BC$67,AK$1,FALSE),"")</f>
        <v/>
      </c>
      <c r="AL53" s="250" t="str">
        <f>IFERROR(VLOOKUP($A53,'中間シート (2)'!$M$6:$BC$67,AL$1,FALSE),"")</f>
        <v/>
      </c>
      <c r="AM53" s="250" t="str">
        <f>IFERROR(VLOOKUP($A53,'中間シート (2)'!$M$6:$BC$67,AM$1,FALSE),"")</f>
        <v/>
      </c>
      <c r="AN53" s="250" t="str">
        <f>IFERROR(VLOOKUP($A53,'中間シート (2)'!$M$6:$BC$67,AN$1,FALSE),"")</f>
        <v/>
      </c>
      <c r="AO53" s="250" t="str">
        <f>IFERROR(VLOOKUP($A53,'中間シート (2)'!$M$6:$BC$67,AO$1,FALSE),"")</f>
        <v/>
      </c>
      <c r="AR53" s="236"/>
      <c r="AS53" s="236"/>
      <c r="AT53" s="236"/>
      <c r="AU53" s="37">
        <f t="shared" si="182"/>
        <v>41</v>
      </c>
      <c r="AV53" s="37">
        <f t="shared" si="183"/>
        <v>41</v>
      </c>
      <c r="AW53" s="37" t="str">
        <f t="shared" si="58"/>
        <v/>
      </c>
      <c r="AX53" s="37" t="str">
        <f t="shared" si="59"/>
        <v/>
      </c>
      <c r="AY53" s="37" t="str">
        <f t="shared" si="60"/>
        <v/>
      </c>
      <c r="AZ53" s="37" t="str">
        <f t="shared" si="61"/>
        <v/>
      </c>
      <c r="BA53" s="37" t="str">
        <f t="shared" si="62"/>
        <v/>
      </c>
      <c r="BB53" s="37" t="str">
        <f ca="1">IF(AB53="","",IF(COUNTIF(エラー23シート!$G$5:$G$79, OFFSET(I53,IF(H53="",0,-H53+1),0)*100+OFFSET(X53,IF(H53="",0,-H53+1),0)*10+AB53)&gt;0,23,""))</f>
        <v/>
      </c>
      <c r="BC53" s="37" t="str">
        <f t="shared" si="63"/>
        <v/>
      </c>
      <c r="BD53" s="37" t="str">
        <f t="shared" si="64"/>
        <v/>
      </c>
      <c r="BE53" s="37" t="str">
        <f t="shared" si="65"/>
        <v/>
      </c>
      <c r="BF53" s="37" t="str">
        <f t="shared" si="66"/>
        <v/>
      </c>
      <c r="BG53" s="37" t="str">
        <f t="shared" si="67"/>
        <v/>
      </c>
      <c r="BH53" s="37" t="str">
        <f t="shared" si="68"/>
        <v/>
      </c>
      <c r="BI53" s="37" t="str">
        <f t="shared" si="69"/>
        <v/>
      </c>
      <c r="BJ53" s="37" t="str">
        <f t="shared" si="70"/>
        <v/>
      </c>
      <c r="BK53" s="37" t="str">
        <f t="shared" si="71"/>
        <v/>
      </c>
      <c r="BL53" s="37" t="str">
        <f t="shared" si="72"/>
        <v/>
      </c>
      <c r="BM53" s="37" t="str">
        <f t="shared" si="73"/>
        <v/>
      </c>
      <c r="BN53" s="37" t="str">
        <f t="shared" si="74"/>
        <v/>
      </c>
      <c r="BO53" s="37" t="str">
        <f t="shared" si="75"/>
        <v/>
      </c>
      <c r="BP53" s="37" t="str">
        <f t="shared" si="76"/>
        <v/>
      </c>
      <c r="BQ53" s="37" t="str">
        <f t="shared" si="77"/>
        <v/>
      </c>
      <c r="BR53" s="37" t="str">
        <f t="shared" si="78"/>
        <v/>
      </c>
      <c r="BS53" s="237" t="str">
        <f t="shared" si="79"/>
        <v/>
      </c>
      <c r="BT53" s="37" t="str">
        <f t="shared" si="80"/>
        <v/>
      </c>
      <c r="BU53" s="37" t="str">
        <f t="shared" si="81"/>
        <v/>
      </c>
      <c r="BV53" s="37" t="str">
        <f t="shared" si="82"/>
        <v/>
      </c>
      <c r="BW53" s="37" t="str">
        <f t="shared" si="83"/>
        <v/>
      </c>
      <c r="BX53" s="37" t="str">
        <f t="shared" si="84"/>
        <v/>
      </c>
      <c r="BY53" s="37" t="str">
        <f t="shared" si="85"/>
        <v/>
      </c>
      <c r="BZ53" s="37" t="str">
        <f t="shared" si="86"/>
        <v/>
      </c>
      <c r="CA53" s="37" t="str">
        <f t="shared" si="87"/>
        <v/>
      </c>
      <c r="CB53" s="37" t="str">
        <f t="shared" si="88"/>
        <v/>
      </c>
      <c r="CC53" s="37" t="str">
        <f t="shared" si="89"/>
        <v/>
      </c>
      <c r="CD53" s="37" t="str">
        <f t="shared" si="90"/>
        <v/>
      </c>
      <c r="CE53" s="37" t="str">
        <f t="shared" si="91"/>
        <v/>
      </c>
      <c r="CF53" s="37" t="str">
        <f t="shared" si="92"/>
        <v/>
      </c>
      <c r="CG53" s="37" t="str">
        <f t="shared" si="93"/>
        <v/>
      </c>
      <c r="CH53" s="37" t="str">
        <f t="shared" si="94"/>
        <v/>
      </c>
      <c r="CI53" s="37" t="str">
        <f t="shared" si="95"/>
        <v/>
      </c>
      <c r="CJ53" s="37" t="str">
        <f t="shared" si="96"/>
        <v/>
      </c>
      <c r="CK53" s="37" t="str">
        <f t="shared" si="97"/>
        <v/>
      </c>
      <c r="CL53" s="238" t="str">
        <f t="shared" si="98"/>
        <v/>
      </c>
      <c r="CM53" s="37" t="str">
        <f t="shared" si="99"/>
        <v/>
      </c>
      <c r="CN53" s="37" t="str">
        <f t="shared" si="100"/>
        <v/>
      </c>
      <c r="CO53" s="37" t="str">
        <f t="shared" si="101"/>
        <v/>
      </c>
      <c r="CP53" s="37" t="str">
        <f t="shared" si="102"/>
        <v/>
      </c>
      <c r="CQ53" s="37" t="str">
        <f t="shared" si="103"/>
        <v/>
      </c>
      <c r="CR53" s="37" t="str">
        <f t="shared" si="104"/>
        <v/>
      </c>
      <c r="CS53" s="37" t="str">
        <f t="shared" si="105"/>
        <v/>
      </c>
      <c r="CT53" s="37" t="str">
        <f t="shared" si="106"/>
        <v/>
      </c>
      <c r="CU53" s="37" t="str">
        <f t="shared" si="107"/>
        <v/>
      </c>
      <c r="CV53" s="239">
        <f t="shared" si="108"/>
        <v>0</v>
      </c>
      <c r="CW53" s="37" t="str">
        <f t="shared" si="109"/>
        <v/>
      </c>
      <c r="CX53" s="37" t="str">
        <f t="shared" si="110"/>
        <v/>
      </c>
      <c r="CY53" s="37" t="str">
        <f t="shared" si="111"/>
        <v/>
      </c>
      <c r="CZ53" s="37" t="str">
        <f t="shared" si="112"/>
        <v/>
      </c>
      <c r="DA53" s="37" t="str">
        <f t="shared" si="113"/>
        <v/>
      </c>
      <c r="DB53" s="37" t="str">
        <f t="shared" si="114"/>
        <v/>
      </c>
      <c r="DC53" s="37" t="str">
        <f t="shared" si="115"/>
        <v/>
      </c>
      <c r="DD53" s="37" t="str">
        <f t="shared" si="116"/>
        <v/>
      </c>
      <c r="DE53" s="37" t="str">
        <f t="shared" si="117"/>
        <v/>
      </c>
      <c r="DF53" s="37" t="str">
        <f t="shared" si="118"/>
        <v/>
      </c>
      <c r="DG53" s="37" t="str">
        <f t="shared" si="119"/>
        <v/>
      </c>
      <c r="DH53" s="37" t="str">
        <f t="shared" si="120"/>
        <v/>
      </c>
      <c r="DI53" s="37" t="str">
        <f t="shared" si="121"/>
        <v/>
      </c>
      <c r="DJ53" s="37" t="str">
        <f t="shared" si="122"/>
        <v/>
      </c>
      <c r="DK53" s="37" t="str">
        <f t="shared" si="123"/>
        <v/>
      </c>
      <c r="DL53" s="37" t="str">
        <f t="shared" si="124"/>
        <v/>
      </c>
      <c r="DM53" s="37" t="str">
        <f t="shared" si="125"/>
        <v/>
      </c>
      <c r="DN53" s="37" t="str">
        <f t="shared" si="126"/>
        <v/>
      </c>
      <c r="DO53" s="37" t="str">
        <f t="shared" si="127"/>
        <v/>
      </c>
      <c r="DP53" s="37" t="str">
        <f t="shared" si="128"/>
        <v/>
      </c>
      <c r="DQ53" s="37" t="str">
        <f t="shared" si="129"/>
        <v/>
      </c>
      <c r="DR53" s="37" t="str">
        <f t="shared" si="130"/>
        <v/>
      </c>
      <c r="DS53" s="37" t="str">
        <f t="shared" si="131"/>
        <v/>
      </c>
      <c r="DT53" s="37" t="str">
        <f t="shared" si="132"/>
        <v/>
      </c>
      <c r="DU53" s="37" t="str">
        <f t="shared" si="133"/>
        <v/>
      </c>
      <c r="DV53" s="37" t="str">
        <f t="shared" si="134"/>
        <v/>
      </c>
      <c r="DW53" s="37" t="str">
        <f t="shared" si="135"/>
        <v/>
      </c>
      <c r="DX53" s="37" t="str">
        <f t="shared" si="136"/>
        <v/>
      </c>
      <c r="DY53" s="37" t="str">
        <f t="shared" si="137"/>
        <v/>
      </c>
      <c r="DZ53" s="37" t="str">
        <f t="shared" si="138"/>
        <v/>
      </c>
      <c r="EA53" s="37" t="str">
        <f t="shared" si="139"/>
        <v/>
      </c>
      <c r="EB53" s="37" t="str">
        <f t="shared" si="140"/>
        <v/>
      </c>
      <c r="EC53" s="37" t="str">
        <f t="shared" si="141"/>
        <v/>
      </c>
      <c r="ED53" s="37" t="str">
        <f t="shared" si="142"/>
        <v/>
      </c>
      <c r="EE53" s="37" t="str">
        <f t="shared" si="143"/>
        <v/>
      </c>
      <c r="EF53" s="37" t="str">
        <f t="shared" si="144"/>
        <v/>
      </c>
      <c r="EG53" s="37" t="str">
        <f t="shared" si="145"/>
        <v/>
      </c>
      <c r="EH53" s="37" t="str">
        <f t="shared" si="146"/>
        <v/>
      </c>
      <c r="EI53" s="37" t="str">
        <f t="shared" si="147"/>
        <v/>
      </c>
      <c r="EJ53" s="37" t="str">
        <f t="shared" si="148"/>
        <v/>
      </c>
      <c r="EK53" s="37" t="str">
        <f t="shared" si="149"/>
        <v/>
      </c>
      <c r="EL53" s="37" t="str">
        <f t="shared" si="150"/>
        <v/>
      </c>
      <c r="EM53" s="37" t="str">
        <f t="shared" si="151"/>
        <v/>
      </c>
      <c r="EN53" s="37" t="str">
        <f t="shared" si="152"/>
        <v/>
      </c>
      <c r="EO53" s="37" t="str">
        <f t="shared" si="153"/>
        <v/>
      </c>
      <c r="EP53" s="37" t="str">
        <f t="shared" si="154"/>
        <v/>
      </c>
      <c r="EQ53" s="239" t="str">
        <f t="shared" ca="1" si="155"/>
        <v/>
      </c>
      <c r="ER53" s="239" t="str">
        <f t="shared" ca="1" si="156"/>
        <v/>
      </c>
      <c r="ES53" s="37" t="str">
        <f t="shared" ca="1" si="157"/>
        <v/>
      </c>
      <c r="ET53" s="37" t="str">
        <f t="shared" ca="1" si="158"/>
        <v/>
      </c>
      <c r="EU53" s="37" t="str">
        <f t="shared" ca="1" si="159"/>
        <v/>
      </c>
      <c r="EV53" s="37" t="str">
        <f t="shared" ca="1" si="160"/>
        <v/>
      </c>
      <c r="EW53" s="37" t="str">
        <f t="shared" ca="1" si="161"/>
        <v/>
      </c>
      <c r="EX53" s="37" t="str">
        <f t="shared" ca="1" si="162"/>
        <v/>
      </c>
      <c r="EY53" s="37" t="str">
        <f t="shared" ca="1" si="163"/>
        <v/>
      </c>
      <c r="EZ53" s="37" t="str">
        <f t="shared" ca="1" si="164"/>
        <v/>
      </c>
      <c r="FA53" s="37" t="str">
        <f t="shared" ca="1" si="165"/>
        <v/>
      </c>
      <c r="FB53" s="37" t="str">
        <f t="shared" ca="1" si="166"/>
        <v/>
      </c>
      <c r="FC53" s="37" t="str">
        <f t="shared" ca="1" si="167"/>
        <v/>
      </c>
      <c r="FD53" s="239">
        <f t="shared" si="168"/>
        <v>1</v>
      </c>
      <c r="FE53" s="37" t="str">
        <f t="shared" si="169"/>
        <v/>
      </c>
      <c r="FF53" s="37" t="str">
        <f t="shared" si="170"/>
        <v/>
      </c>
      <c r="FG53" s="37" t="str">
        <f t="shared" si="171"/>
        <v/>
      </c>
      <c r="FH53" s="37" t="str">
        <f t="shared" si="172"/>
        <v/>
      </c>
      <c r="FI53" s="239" t="str">
        <f>IF(B53=0,"",COUNTIF(FD$6:FD53,FD53))</f>
        <v/>
      </c>
      <c r="FJ53" s="37" t="str">
        <f t="shared" si="173"/>
        <v/>
      </c>
      <c r="FK53" s="240" t="str">
        <f t="shared" si="174"/>
        <v/>
      </c>
      <c r="FL53" s="37" t="str">
        <f t="shared" si="175"/>
        <v/>
      </c>
      <c r="FM53" s="37" t="str">
        <f t="shared" si="176"/>
        <v/>
      </c>
      <c r="FN53" s="37" t="str">
        <f t="shared" si="177"/>
        <v/>
      </c>
      <c r="FO53" s="37" t="str">
        <f t="shared" si="178"/>
        <v/>
      </c>
    </row>
    <row r="54" spans="1:171" ht="19.2">
      <c r="A54" s="233">
        <v>49</v>
      </c>
      <c r="B54" s="233">
        <f>COUNTIF('中間シート (2)'!M:M,行政集計シート※記入不要です!A54)</f>
        <v>0</v>
      </c>
      <c r="C54" s="241" t="str">
        <f t="shared" si="185"/>
        <v/>
      </c>
      <c r="D54" s="241" t="str">
        <f t="shared" si="184"/>
        <v/>
      </c>
      <c r="E54" s="241" t="str">
        <f t="shared" si="181"/>
        <v/>
      </c>
      <c r="F54" s="242"/>
      <c r="G54" s="235" t="str">
        <f>IFERROR(VLOOKUP($A54,'中間シート (2)'!$M$6:$AR$65,G$1,FALSE),"")</f>
        <v/>
      </c>
      <c r="H54" s="235" t="str">
        <f>IFERROR(VLOOKUP($A54,'中間シート (2)'!$M$6:$AR$65,H$1,FALSE),"")</f>
        <v/>
      </c>
      <c r="I54" s="235" t="str">
        <f>IFERROR(VLOOKUP($A54,'中間シート (2)'!$M$6:$AR$65,I$1,FALSE),"")</f>
        <v/>
      </c>
      <c r="J54" s="235" t="str">
        <f>IFERROR(VLOOKUP($A54,'中間シート (2)'!$M$6:$AR$65,J$1,FALSE),"")</f>
        <v/>
      </c>
      <c r="K54" s="235" t="str">
        <f>IFERROR(VLOOKUP($A54,'中間シート (2)'!$M$6:$AR$65,K$1,FALSE),"")</f>
        <v/>
      </c>
      <c r="L54" s="235" t="str">
        <f>IFERROR(VLOOKUP($A54,'中間シート (2)'!$M$6:$AR$65,L$1,FALSE),"")</f>
        <v/>
      </c>
      <c r="M54" s="235" t="str">
        <f>IFERROR(VLOOKUP($A54,'中間シート (2)'!$M$6:$AR$65,M$1,FALSE),"")</f>
        <v/>
      </c>
      <c r="N54" s="235" t="str">
        <f>IFERROR(VLOOKUP($A54,'中間シート (2)'!$M$6:$AR$65,N$1,FALSE),"")</f>
        <v/>
      </c>
      <c r="O54" s="235" t="str">
        <f>IFERROR(VLOOKUP($A54,'中間シート (2)'!$M$6:$AR$65,O$1,FALSE),"")</f>
        <v/>
      </c>
      <c r="P54" s="235" t="str">
        <f>IFERROR(VLOOKUP($A54,'中間シート (2)'!$M$6:$AR$65,P$1,FALSE),"")</f>
        <v/>
      </c>
      <c r="Q54" s="235" t="str">
        <f>IFERROR(VLOOKUP($A54,'中間シート (2)'!$M$6:$AR$65,Q$1,FALSE),"")</f>
        <v/>
      </c>
      <c r="R54" s="235" t="str">
        <f>IFERROR(VLOOKUP($A54,'中間シート (2)'!$M$6:$AR$65,R$1,FALSE),"")</f>
        <v/>
      </c>
      <c r="S54" s="235" t="str">
        <f>IFERROR(VLOOKUP($A54,'中間シート (2)'!$M$6:$AR$65,S$1,FALSE),"")</f>
        <v/>
      </c>
      <c r="T54" s="235" t="str">
        <f>IFERROR(VLOOKUP($A54,'中間シート (2)'!$M$6:$AR$65,T$1,FALSE),"")</f>
        <v/>
      </c>
      <c r="U54" s="235" t="str">
        <f>IFERROR(VLOOKUP($A54,'中間シート (2)'!$M$6:$AR$65,U$1,FALSE),"")</f>
        <v/>
      </c>
      <c r="V54" s="235"/>
      <c r="W54" s="235" t="str">
        <f>IFERROR(VLOOKUP($A54,'中間シート (2)'!$M$6:$AR$65,W$1,FALSE),"")</f>
        <v/>
      </c>
      <c r="X54" s="235" t="str">
        <f>IFERROR(VLOOKUP($A54,'中間シート (2)'!$M$6:$AR$65,X$1,FALSE),"")</f>
        <v/>
      </c>
      <c r="Y54" s="235" t="str">
        <f>IFERROR(VLOOKUP($A54,'中間シート (2)'!$M$6:$AR$65,Y$1,FALSE),"")</f>
        <v/>
      </c>
      <c r="Z54" s="235" t="str">
        <f>IFERROR(VLOOKUP($A54,'中間シート (2)'!$M$6:$AR$65,Z$1,FALSE),"")</f>
        <v/>
      </c>
      <c r="AA54" s="235" t="str">
        <f>IFERROR(VLOOKUP($A54,'中間シート (2)'!$M$6:$AR$65,AA$1,FALSE),"")</f>
        <v/>
      </c>
      <c r="AB54" s="235" t="str">
        <f>IFERROR(VLOOKUP($A54,'中間シート (2)'!$M$6:$AR$65,AB$1,FALSE),"")</f>
        <v/>
      </c>
      <c r="AC54" s="235" t="str">
        <f>IFERROR(VLOOKUP($A54,'中間シート (2)'!$M$6:$AR$65,AC$1,FALSE),"")</f>
        <v/>
      </c>
      <c r="AD54" s="235" t="str">
        <f>IFERROR(VLOOKUP($A54,'中間シート (2)'!$M$6:$AR$65,AD$1,FALSE),"")</f>
        <v/>
      </c>
      <c r="AE54" s="235"/>
      <c r="AF54" s="235"/>
      <c r="AG54" s="235"/>
      <c r="AH54" s="250" t="str">
        <f>IFERROR(VLOOKUP($A54,'中間シート (2)'!$M$6:$BC$67,AH$1,FALSE),"")</f>
        <v/>
      </c>
      <c r="AI54" s="250" t="str">
        <f>IFERROR(VLOOKUP($A54,'中間シート (2)'!$M$6:$BC$67,AI$1,FALSE),"")</f>
        <v/>
      </c>
      <c r="AJ54" s="250" t="str">
        <f>IFERROR(VLOOKUP($A54,'中間シート (2)'!$M$6:$BC$67,AJ$1,FALSE),"")</f>
        <v/>
      </c>
      <c r="AK54" s="250" t="str">
        <f>IFERROR(VLOOKUP($A54,'中間シート (2)'!$M$6:$BC$67,AK$1,FALSE),"")</f>
        <v/>
      </c>
      <c r="AL54" s="250" t="str">
        <f>IFERROR(VLOOKUP($A54,'中間シート (2)'!$M$6:$BC$67,AL$1,FALSE),"")</f>
        <v/>
      </c>
      <c r="AM54" s="250" t="str">
        <f>IFERROR(VLOOKUP($A54,'中間シート (2)'!$M$6:$BC$67,AM$1,FALSE),"")</f>
        <v/>
      </c>
      <c r="AN54" s="250" t="str">
        <f>IFERROR(VLOOKUP($A54,'中間シート (2)'!$M$6:$BC$67,AN$1,FALSE),"")</f>
        <v/>
      </c>
      <c r="AO54" s="250" t="str">
        <f>IFERROR(VLOOKUP($A54,'中間シート (2)'!$M$6:$BC$67,AO$1,FALSE),"")</f>
        <v/>
      </c>
      <c r="AR54" s="236"/>
      <c r="AS54" s="236"/>
      <c r="AT54" s="236"/>
      <c r="AU54" s="37">
        <f t="shared" si="182"/>
        <v>41</v>
      </c>
      <c r="AV54" s="37">
        <f t="shared" si="183"/>
        <v>41</v>
      </c>
      <c r="AW54" s="37" t="str">
        <f t="shared" si="58"/>
        <v/>
      </c>
      <c r="AX54" s="37" t="str">
        <f t="shared" si="59"/>
        <v/>
      </c>
      <c r="AY54" s="37" t="str">
        <f t="shared" si="60"/>
        <v/>
      </c>
      <c r="AZ54" s="37" t="str">
        <f t="shared" si="61"/>
        <v/>
      </c>
      <c r="BA54" s="37" t="str">
        <f t="shared" si="62"/>
        <v/>
      </c>
      <c r="BB54" s="37" t="str">
        <f ca="1">IF(AB54="","",IF(COUNTIF(エラー23シート!$G$5:$G$79, OFFSET(I54,IF(H54="",0,-H54+1),0)*100+OFFSET(X54,IF(H54="",0,-H54+1),0)*10+AB54)&gt;0,23,""))</f>
        <v/>
      </c>
      <c r="BC54" s="37" t="str">
        <f t="shared" si="63"/>
        <v/>
      </c>
      <c r="BD54" s="37" t="str">
        <f t="shared" si="64"/>
        <v/>
      </c>
      <c r="BE54" s="37" t="str">
        <f t="shared" si="65"/>
        <v/>
      </c>
      <c r="BF54" s="37" t="str">
        <f t="shared" si="66"/>
        <v/>
      </c>
      <c r="BG54" s="37" t="str">
        <f t="shared" si="67"/>
        <v/>
      </c>
      <c r="BH54" s="37" t="str">
        <f t="shared" si="68"/>
        <v/>
      </c>
      <c r="BI54" s="37" t="str">
        <f t="shared" si="69"/>
        <v/>
      </c>
      <c r="BJ54" s="37" t="str">
        <f t="shared" si="70"/>
        <v/>
      </c>
      <c r="BK54" s="37" t="str">
        <f t="shared" si="71"/>
        <v/>
      </c>
      <c r="BL54" s="37" t="str">
        <f t="shared" si="72"/>
        <v/>
      </c>
      <c r="BM54" s="37" t="str">
        <f t="shared" si="73"/>
        <v/>
      </c>
      <c r="BN54" s="37" t="str">
        <f t="shared" si="74"/>
        <v/>
      </c>
      <c r="BO54" s="37" t="str">
        <f t="shared" si="75"/>
        <v/>
      </c>
      <c r="BP54" s="37" t="str">
        <f t="shared" si="76"/>
        <v/>
      </c>
      <c r="BQ54" s="37" t="str">
        <f t="shared" si="77"/>
        <v/>
      </c>
      <c r="BR54" s="37" t="str">
        <f t="shared" si="78"/>
        <v/>
      </c>
      <c r="BS54" s="237" t="str">
        <f t="shared" si="79"/>
        <v/>
      </c>
      <c r="BT54" s="37" t="str">
        <f t="shared" si="80"/>
        <v/>
      </c>
      <c r="BU54" s="37" t="str">
        <f t="shared" si="81"/>
        <v/>
      </c>
      <c r="BV54" s="37" t="str">
        <f t="shared" si="82"/>
        <v/>
      </c>
      <c r="BW54" s="37" t="str">
        <f t="shared" si="83"/>
        <v/>
      </c>
      <c r="BX54" s="37" t="str">
        <f t="shared" si="84"/>
        <v/>
      </c>
      <c r="BY54" s="37" t="str">
        <f t="shared" si="85"/>
        <v/>
      </c>
      <c r="BZ54" s="37" t="str">
        <f t="shared" si="86"/>
        <v/>
      </c>
      <c r="CA54" s="37" t="str">
        <f t="shared" si="87"/>
        <v/>
      </c>
      <c r="CB54" s="37" t="str">
        <f t="shared" si="88"/>
        <v/>
      </c>
      <c r="CC54" s="37" t="str">
        <f t="shared" si="89"/>
        <v/>
      </c>
      <c r="CD54" s="37" t="str">
        <f t="shared" si="90"/>
        <v/>
      </c>
      <c r="CE54" s="37" t="str">
        <f t="shared" si="91"/>
        <v/>
      </c>
      <c r="CF54" s="37" t="str">
        <f t="shared" si="92"/>
        <v/>
      </c>
      <c r="CG54" s="37" t="str">
        <f t="shared" si="93"/>
        <v/>
      </c>
      <c r="CH54" s="37" t="str">
        <f t="shared" si="94"/>
        <v/>
      </c>
      <c r="CI54" s="37" t="str">
        <f t="shared" si="95"/>
        <v/>
      </c>
      <c r="CJ54" s="37" t="str">
        <f t="shared" si="96"/>
        <v/>
      </c>
      <c r="CK54" s="37" t="str">
        <f t="shared" si="97"/>
        <v/>
      </c>
      <c r="CL54" s="238" t="str">
        <f t="shared" si="98"/>
        <v/>
      </c>
      <c r="CM54" s="37" t="str">
        <f t="shared" si="99"/>
        <v/>
      </c>
      <c r="CN54" s="37" t="str">
        <f t="shared" si="100"/>
        <v/>
      </c>
      <c r="CO54" s="37" t="str">
        <f t="shared" si="101"/>
        <v/>
      </c>
      <c r="CP54" s="37" t="str">
        <f t="shared" si="102"/>
        <v/>
      </c>
      <c r="CQ54" s="37" t="str">
        <f t="shared" si="103"/>
        <v/>
      </c>
      <c r="CR54" s="37" t="str">
        <f t="shared" si="104"/>
        <v/>
      </c>
      <c r="CS54" s="37" t="str">
        <f t="shared" si="105"/>
        <v/>
      </c>
      <c r="CT54" s="37" t="str">
        <f t="shared" si="106"/>
        <v/>
      </c>
      <c r="CU54" s="37" t="str">
        <f t="shared" si="107"/>
        <v/>
      </c>
      <c r="CV54" s="239">
        <f t="shared" si="108"/>
        <v>0</v>
      </c>
      <c r="CW54" s="37" t="str">
        <f t="shared" si="109"/>
        <v/>
      </c>
      <c r="CX54" s="37" t="str">
        <f t="shared" si="110"/>
        <v/>
      </c>
      <c r="CY54" s="37" t="str">
        <f t="shared" si="111"/>
        <v/>
      </c>
      <c r="CZ54" s="37" t="str">
        <f t="shared" si="112"/>
        <v/>
      </c>
      <c r="DA54" s="37" t="str">
        <f t="shared" si="113"/>
        <v/>
      </c>
      <c r="DB54" s="37" t="str">
        <f t="shared" si="114"/>
        <v/>
      </c>
      <c r="DC54" s="37" t="str">
        <f t="shared" si="115"/>
        <v/>
      </c>
      <c r="DD54" s="37" t="str">
        <f t="shared" si="116"/>
        <v/>
      </c>
      <c r="DE54" s="37" t="str">
        <f t="shared" si="117"/>
        <v/>
      </c>
      <c r="DF54" s="37" t="str">
        <f t="shared" si="118"/>
        <v/>
      </c>
      <c r="DG54" s="37" t="str">
        <f t="shared" si="119"/>
        <v/>
      </c>
      <c r="DH54" s="37" t="str">
        <f t="shared" si="120"/>
        <v/>
      </c>
      <c r="DI54" s="37" t="str">
        <f t="shared" si="121"/>
        <v/>
      </c>
      <c r="DJ54" s="37" t="str">
        <f t="shared" si="122"/>
        <v/>
      </c>
      <c r="DK54" s="37" t="str">
        <f t="shared" si="123"/>
        <v/>
      </c>
      <c r="DL54" s="37" t="str">
        <f t="shared" si="124"/>
        <v/>
      </c>
      <c r="DM54" s="37" t="str">
        <f t="shared" si="125"/>
        <v/>
      </c>
      <c r="DN54" s="37" t="str">
        <f t="shared" si="126"/>
        <v/>
      </c>
      <c r="DO54" s="37" t="str">
        <f t="shared" si="127"/>
        <v/>
      </c>
      <c r="DP54" s="37" t="str">
        <f t="shared" si="128"/>
        <v/>
      </c>
      <c r="DQ54" s="37" t="str">
        <f t="shared" si="129"/>
        <v/>
      </c>
      <c r="DR54" s="37" t="str">
        <f t="shared" si="130"/>
        <v/>
      </c>
      <c r="DS54" s="37" t="str">
        <f t="shared" si="131"/>
        <v/>
      </c>
      <c r="DT54" s="37" t="str">
        <f t="shared" si="132"/>
        <v/>
      </c>
      <c r="DU54" s="37" t="str">
        <f t="shared" si="133"/>
        <v/>
      </c>
      <c r="DV54" s="37" t="str">
        <f t="shared" si="134"/>
        <v/>
      </c>
      <c r="DW54" s="37" t="str">
        <f t="shared" si="135"/>
        <v/>
      </c>
      <c r="DX54" s="37" t="str">
        <f t="shared" si="136"/>
        <v/>
      </c>
      <c r="DY54" s="37" t="str">
        <f t="shared" si="137"/>
        <v/>
      </c>
      <c r="DZ54" s="37" t="str">
        <f t="shared" si="138"/>
        <v/>
      </c>
      <c r="EA54" s="37" t="str">
        <f t="shared" si="139"/>
        <v/>
      </c>
      <c r="EB54" s="37" t="str">
        <f t="shared" si="140"/>
        <v/>
      </c>
      <c r="EC54" s="37" t="str">
        <f t="shared" si="141"/>
        <v/>
      </c>
      <c r="ED54" s="37" t="str">
        <f t="shared" si="142"/>
        <v/>
      </c>
      <c r="EE54" s="37" t="str">
        <f t="shared" si="143"/>
        <v/>
      </c>
      <c r="EF54" s="37" t="str">
        <f t="shared" si="144"/>
        <v/>
      </c>
      <c r="EG54" s="37" t="str">
        <f t="shared" si="145"/>
        <v/>
      </c>
      <c r="EH54" s="37" t="str">
        <f t="shared" si="146"/>
        <v/>
      </c>
      <c r="EI54" s="37" t="str">
        <f t="shared" si="147"/>
        <v/>
      </c>
      <c r="EJ54" s="37" t="str">
        <f t="shared" si="148"/>
        <v/>
      </c>
      <c r="EK54" s="37" t="str">
        <f t="shared" si="149"/>
        <v/>
      </c>
      <c r="EL54" s="37" t="str">
        <f t="shared" si="150"/>
        <v/>
      </c>
      <c r="EM54" s="37" t="str">
        <f t="shared" si="151"/>
        <v/>
      </c>
      <c r="EN54" s="37" t="str">
        <f t="shared" si="152"/>
        <v/>
      </c>
      <c r="EO54" s="37" t="str">
        <f t="shared" si="153"/>
        <v/>
      </c>
      <c r="EP54" s="37" t="str">
        <f t="shared" si="154"/>
        <v/>
      </c>
      <c r="EQ54" s="239" t="str">
        <f t="shared" ca="1" si="155"/>
        <v/>
      </c>
      <c r="ER54" s="239" t="str">
        <f t="shared" ca="1" si="156"/>
        <v/>
      </c>
      <c r="ES54" s="37" t="str">
        <f t="shared" ca="1" si="157"/>
        <v/>
      </c>
      <c r="ET54" s="37" t="str">
        <f t="shared" ca="1" si="158"/>
        <v/>
      </c>
      <c r="EU54" s="37" t="str">
        <f t="shared" ca="1" si="159"/>
        <v/>
      </c>
      <c r="EV54" s="37" t="str">
        <f t="shared" ca="1" si="160"/>
        <v/>
      </c>
      <c r="EW54" s="37" t="str">
        <f t="shared" ca="1" si="161"/>
        <v/>
      </c>
      <c r="EX54" s="37" t="str">
        <f t="shared" ca="1" si="162"/>
        <v/>
      </c>
      <c r="EY54" s="37" t="str">
        <f t="shared" ca="1" si="163"/>
        <v/>
      </c>
      <c r="EZ54" s="37" t="str">
        <f t="shared" ca="1" si="164"/>
        <v/>
      </c>
      <c r="FA54" s="37" t="str">
        <f t="shared" ca="1" si="165"/>
        <v/>
      </c>
      <c r="FB54" s="37" t="str">
        <f t="shared" ca="1" si="166"/>
        <v/>
      </c>
      <c r="FC54" s="37" t="str">
        <f t="shared" ca="1" si="167"/>
        <v/>
      </c>
      <c r="FD54" s="239">
        <f t="shared" si="168"/>
        <v>1</v>
      </c>
      <c r="FE54" s="37" t="str">
        <f t="shared" si="169"/>
        <v/>
      </c>
      <c r="FF54" s="37" t="str">
        <f t="shared" si="170"/>
        <v/>
      </c>
      <c r="FG54" s="37" t="str">
        <f t="shared" si="171"/>
        <v/>
      </c>
      <c r="FH54" s="37" t="str">
        <f t="shared" si="172"/>
        <v/>
      </c>
      <c r="FI54" s="239" t="str">
        <f>IF(B54=0,"",COUNTIF(FD$6:FD54,FD54))</f>
        <v/>
      </c>
      <c r="FJ54" s="37" t="str">
        <f t="shared" si="173"/>
        <v/>
      </c>
      <c r="FK54" s="240" t="str">
        <f t="shared" si="174"/>
        <v/>
      </c>
      <c r="FL54" s="37" t="str">
        <f t="shared" si="175"/>
        <v/>
      </c>
      <c r="FM54" s="37" t="str">
        <f t="shared" si="176"/>
        <v/>
      </c>
      <c r="FN54" s="37" t="str">
        <f t="shared" si="177"/>
        <v/>
      </c>
      <c r="FO54" s="37" t="str">
        <f t="shared" si="178"/>
        <v/>
      </c>
    </row>
    <row r="55" spans="1:171" ht="19.2">
      <c r="A55" s="233">
        <v>50</v>
      </c>
      <c r="B55" s="233">
        <f>COUNTIF('中間シート (2)'!M:M,行政集計シート※記入不要です!A55)</f>
        <v>0</v>
      </c>
      <c r="C55" s="241" t="str">
        <f t="shared" si="185"/>
        <v/>
      </c>
      <c r="D55" s="241" t="str">
        <f t="shared" si="184"/>
        <v/>
      </c>
      <c r="E55" s="241" t="str">
        <f t="shared" si="181"/>
        <v/>
      </c>
      <c r="F55" s="242"/>
      <c r="G55" s="235" t="str">
        <f>IFERROR(VLOOKUP($A55,'中間シート (2)'!$M$6:$AR$65,G$1,FALSE),"")</f>
        <v/>
      </c>
      <c r="H55" s="235" t="str">
        <f>IFERROR(VLOOKUP($A55,'中間シート (2)'!$M$6:$AR$65,H$1,FALSE),"")</f>
        <v/>
      </c>
      <c r="I55" s="235" t="str">
        <f>IFERROR(VLOOKUP($A55,'中間シート (2)'!$M$6:$AR$65,I$1,FALSE),"")</f>
        <v/>
      </c>
      <c r="J55" s="235" t="str">
        <f>IFERROR(VLOOKUP($A55,'中間シート (2)'!$M$6:$AR$65,J$1,FALSE),"")</f>
        <v/>
      </c>
      <c r="K55" s="235" t="str">
        <f>IFERROR(VLOOKUP($A55,'中間シート (2)'!$M$6:$AR$65,K$1,FALSE),"")</f>
        <v/>
      </c>
      <c r="L55" s="235" t="str">
        <f>IFERROR(VLOOKUP($A55,'中間シート (2)'!$M$6:$AR$65,L$1,FALSE),"")</f>
        <v/>
      </c>
      <c r="M55" s="235" t="str">
        <f>IFERROR(VLOOKUP($A55,'中間シート (2)'!$M$6:$AR$65,M$1,FALSE),"")</f>
        <v/>
      </c>
      <c r="N55" s="235" t="str">
        <f>IFERROR(VLOOKUP($A55,'中間シート (2)'!$M$6:$AR$65,N$1,FALSE),"")</f>
        <v/>
      </c>
      <c r="O55" s="235" t="str">
        <f>IFERROR(VLOOKUP($A55,'中間シート (2)'!$M$6:$AR$65,O$1,FALSE),"")</f>
        <v/>
      </c>
      <c r="P55" s="235" t="str">
        <f>IFERROR(VLOOKUP($A55,'中間シート (2)'!$M$6:$AR$65,P$1,FALSE),"")</f>
        <v/>
      </c>
      <c r="Q55" s="235" t="str">
        <f>IFERROR(VLOOKUP($A55,'中間シート (2)'!$M$6:$AR$65,Q$1,FALSE),"")</f>
        <v/>
      </c>
      <c r="R55" s="235" t="str">
        <f>IFERROR(VLOOKUP($A55,'中間シート (2)'!$M$6:$AR$65,R$1,FALSE),"")</f>
        <v/>
      </c>
      <c r="S55" s="235" t="str">
        <f>IFERROR(VLOOKUP($A55,'中間シート (2)'!$M$6:$AR$65,S$1,FALSE),"")</f>
        <v/>
      </c>
      <c r="T55" s="235" t="str">
        <f>IFERROR(VLOOKUP($A55,'中間シート (2)'!$M$6:$AR$65,T$1,FALSE),"")</f>
        <v/>
      </c>
      <c r="U55" s="235" t="str">
        <f>IFERROR(VLOOKUP($A55,'中間シート (2)'!$M$6:$AR$65,U$1,FALSE),"")</f>
        <v/>
      </c>
      <c r="V55" s="235"/>
      <c r="W55" s="235" t="str">
        <f>IFERROR(VLOOKUP($A55,'中間シート (2)'!$M$6:$AR$65,W$1,FALSE),"")</f>
        <v/>
      </c>
      <c r="X55" s="235" t="str">
        <f>IFERROR(VLOOKUP($A55,'中間シート (2)'!$M$6:$AR$65,X$1,FALSE),"")</f>
        <v/>
      </c>
      <c r="Y55" s="235" t="str">
        <f>IFERROR(VLOOKUP($A55,'中間シート (2)'!$M$6:$AR$65,Y$1,FALSE),"")</f>
        <v/>
      </c>
      <c r="Z55" s="235" t="str">
        <f>IFERROR(VLOOKUP($A55,'中間シート (2)'!$M$6:$AR$65,Z$1,FALSE),"")</f>
        <v/>
      </c>
      <c r="AA55" s="235" t="str">
        <f>IFERROR(VLOOKUP($A55,'中間シート (2)'!$M$6:$AR$65,AA$1,FALSE),"")</f>
        <v/>
      </c>
      <c r="AB55" s="235" t="str">
        <f>IFERROR(VLOOKUP($A55,'中間シート (2)'!$M$6:$AR$65,AB$1,FALSE),"")</f>
        <v/>
      </c>
      <c r="AC55" s="235" t="str">
        <f>IFERROR(VLOOKUP($A55,'中間シート (2)'!$M$6:$AR$65,AC$1,FALSE),"")</f>
        <v/>
      </c>
      <c r="AD55" s="235" t="str">
        <f>IFERROR(VLOOKUP($A55,'中間シート (2)'!$M$6:$AR$65,AD$1,FALSE),"")</f>
        <v/>
      </c>
      <c r="AE55" s="235"/>
      <c r="AF55" s="235"/>
      <c r="AG55" s="235"/>
      <c r="AH55" s="250" t="str">
        <f>IFERROR(VLOOKUP($A55,'中間シート (2)'!$M$6:$BC$67,AH$1,FALSE),"")</f>
        <v/>
      </c>
      <c r="AI55" s="250" t="str">
        <f>IFERROR(VLOOKUP($A55,'中間シート (2)'!$M$6:$BC$67,AI$1,FALSE),"")</f>
        <v/>
      </c>
      <c r="AJ55" s="250" t="str">
        <f>IFERROR(VLOOKUP($A55,'中間シート (2)'!$M$6:$BC$67,AJ$1,FALSE),"")</f>
        <v/>
      </c>
      <c r="AK55" s="250" t="str">
        <f>IFERROR(VLOOKUP($A55,'中間シート (2)'!$M$6:$BC$67,AK$1,FALSE),"")</f>
        <v/>
      </c>
      <c r="AL55" s="250" t="str">
        <f>IFERROR(VLOOKUP($A55,'中間シート (2)'!$M$6:$BC$67,AL$1,FALSE),"")</f>
        <v/>
      </c>
      <c r="AM55" s="250" t="str">
        <f>IFERROR(VLOOKUP($A55,'中間シート (2)'!$M$6:$BC$67,AM$1,FALSE),"")</f>
        <v/>
      </c>
      <c r="AN55" s="250" t="str">
        <f>IFERROR(VLOOKUP($A55,'中間シート (2)'!$M$6:$BC$67,AN$1,FALSE),"")</f>
        <v/>
      </c>
      <c r="AO55" s="250" t="str">
        <f>IFERROR(VLOOKUP($A55,'中間シート (2)'!$M$6:$BC$67,AO$1,FALSE),"")</f>
        <v/>
      </c>
      <c r="AR55" s="236"/>
      <c r="AS55" s="236"/>
      <c r="AT55" s="236"/>
      <c r="AU55" s="37">
        <f t="shared" si="182"/>
        <v>41</v>
      </c>
      <c r="AV55" s="37">
        <f t="shared" si="183"/>
        <v>41</v>
      </c>
      <c r="AW55" s="37" t="str">
        <f t="shared" si="58"/>
        <v/>
      </c>
      <c r="AX55" s="37" t="str">
        <f t="shared" si="59"/>
        <v/>
      </c>
      <c r="AY55" s="37" t="str">
        <f t="shared" si="60"/>
        <v/>
      </c>
      <c r="AZ55" s="37" t="str">
        <f t="shared" si="61"/>
        <v/>
      </c>
      <c r="BA55" s="37" t="str">
        <f t="shared" si="62"/>
        <v/>
      </c>
      <c r="BB55" s="37" t="str">
        <f ca="1">IF(AB55="","",IF(COUNTIF(エラー23シート!$G$5:$G$79, OFFSET(I55,IF(H55="",0,-H55+1),0)*100+OFFSET(X55,IF(H55="",0,-H55+1),0)*10+AB55)&gt;0,23,""))</f>
        <v/>
      </c>
      <c r="BC55" s="37" t="str">
        <f t="shared" si="63"/>
        <v/>
      </c>
      <c r="BD55" s="37" t="str">
        <f t="shared" si="64"/>
        <v/>
      </c>
      <c r="BE55" s="37" t="str">
        <f t="shared" si="65"/>
        <v/>
      </c>
      <c r="BF55" s="37" t="str">
        <f t="shared" si="66"/>
        <v/>
      </c>
      <c r="BG55" s="37" t="str">
        <f t="shared" si="67"/>
        <v/>
      </c>
      <c r="BH55" s="37" t="str">
        <f t="shared" si="68"/>
        <v/>
      </c>
      <c r="BI55" s="37" t="str">
        <f t="shared" si="69"/>
        <v/>
      </c>
      <c r="BJ55" s="37" t="str">
        <f t="shared" si="70"/>
        <v/>
      </c>
      <c r="BK55" s="37" t="str">
        <f t="shared" si="71"/>
        <v/>
      </c>
      <c r="BL55" s="37" t="str">
        <f t="shared" si="72"/>
        <v/>
      </c>
      <c r="BM55" s="37" t="str">
        <f t="shared" si="73"/>
        <v/>
      </c>
      <c r="BN55" s="37" t="str">
        <f t="shared" si="74"/>
        <v/>
      </c>
      <c r="BO55" s="37" t="str">
        <f t="shared" si="75"/>
        <v/>
      </c>
      <c r="BP55" s="37" t="str">
        <f t="shared" si="76"/>
        <v/>
      </c>
      <c r="BQ55" s="37" t="str">
        <f t="shared" si="77"/>
        <v/>
      </c>
      <c r="BR55" s="37" t="str">
        <f t="shared" si="78"/>
        <v/>
      </c>
      <c r="BS55" s="237" t="str">
        <f t="shared" si="79"/>
        <v/>
      </c>
      <c r="BT55" s="37" t="str">
        <f t="shared" si="80"/>
        <v/>
      </c>
      <c r="BU55" s="37" t="str">
        <f t="shared" si="81"/>
        <v/>
      </c>
      <c r="BV55" s="37" t="str">
        <f t="shared" si="82"/>
        <v/>
      </c>
      <c r="BW55" s="37" t="str">
        <f t="shared" si="83"/>
        <v/>
      </c>
      <c r="BX55" s="37" t="str">
        <f t="shared" si="84"/>
        <v/>
      </c>
      <c r="BY55" s="37" t="str">
        <f t="shared" si="85"/>
        <v/>
      </c>
      <c r="BZ55" s="37" t="str">
        <f t="shared" si="86"/>
        <v/>
      </c>
      <c r="CA55" s="37" t="str">
        <f t="shared" si="87"/>
        <v/>
      </c>
      <c r="CB55" s="37" t="str">
        <f t="shared" si="88"/>
        <v/>
      </c>
      <c r="CC55" s="37" t="str">
        <f t="shared" si="89"/>
        <v/>
      </c>
      <c r="CD55" s="37" t="str">
        <f t="shared" si="90"/>
        <v/>
      </c>
      <c r="CE55" s="37" t="str">
        <f t="shared" si="91"/>
        <v/>
      </c>
      <c r="CF55" s="37" t="str">
        <f t="shared" si="92"/>
        <v/>
      </c>
      <c r="CG55" s="37" t="str">
        <f t="shared" si="93"/>
        <v/>
      </c>
      <c r="CH55" s="37" t="str">
        <f t="shared" si="94"/>
        <v/>
      </c>
      <c r="CI55" s="37" t="str">
        <f t="shared" si="95"/>
        <v/>
      </c>
      <c r="CJ55" s="37" t="str">
        <f t="shared" si="96"/>
        <v/>
      </c>
      <c r="CK55" s="37" t="str">
        <f t="shared" si="97"/>
        <v/>
      </c>
      <c r="CL55" s="238" t="str">
        <f t="shared" si="98"/>
        <v/>
      </c>
      <c r="CM55" s="37" t="str">
        <f t="shared" si="99"/>
        <v/>
      </c>
      <c r="CN55" s="37" t="str">
        <f t="shared" si="100"/>
        <v/>
      </c>
      <c r="CO55" s="37" t="str">
        <f t="shared" si="101"/>
        <v/>
      </c>
      <c r="CP55" s="37" t="str">
        <f t="shared" si="102"/>
        <v/>
      </c>
      <c r="CQ55" s="37" t="str">
        <f t="shared" si="103"/>
        <v/>
      </c>
      <c r="CR55" s="37" t="str">
        <f t="shared" si="104"/>
        <v/>
      </c>
      <c r="CS55" s="37" t="str">
        <f t="shared" si="105"/>
        <v/>
      </c>
      <c r="CT55" s="37" t="str">
        <f t="shared" si="106"/>
        <v/>
      </c>
      <c r="CU55" s="37" t="str">
        <f t="shared" si="107"/>
        <v/>
      </c>
      <c r="CV55" s="239">
        <f t="shared" si="108"/>
        <v>0</v>
      </c>
      <c r="CW55" s="37" t="str">
        <f t="shared" si="109"/>
        <v/>
      </c>
      <c r="CX55" s="37" t="str">
        <f t="shared" si="110"/>
        <v/>
      </c>
      <c r="CY55" s="37" t="str">
        <f t="shared" si="111"/>
        <v/>
      </c>
      <c r="CZ55" s="37" t="str">
        <f t="shared" si="112"/>
        <v/>
      </c>
      <c r="DA55" s="37" t="str">
        <f t="shared" si="113"/>
        <v/>
      </c>
      <c r="DB55" s="37" t="str">
        <f t="shared" si="114"/>
        <v/>
      </c>
      <c r="DC55" s="37" t="str">
        <f t="shared" si="115"/>
        <v/>
      </c>
      <c r="DD55" s="37" t="str">
        <f t="shared" si="116"/>
        <v/>
      </c>
      <c r="DE55" s="37" t="str">
        <f t="shared" si="117"/>
        <v/>
      </c>
      <c r="DF55" s="37" t="str">
        <f t="shared" si="118"/>
        <v/>
      </c>
      <c r="DG55" s="37" t="str">
        <f t="shared" si="119"/>
        <v/>
      </c>
      <c r="DH55" s="37" t="str">
        <f t="shared" si="120"/>
        <v/>
      </c>
      <c r="DI55" s="37" t="str">
        <f t="shared" si="121"/>
        <v/>
      </c>
      <c r="DJ55" s="37" t="str">
        <f t="shared" si="122"/>
        <v/>
      </c>
      <c r="DK55" s="37" t="str">
        <f t="shared" si="123"/>
        <v/>
      </c>
      <c r="DL55" s="37" t="str">
        <f t="shared" si="124"/>
        <v/>
      </c>
      <c r="DM55" s="37" t="str">
        <f t="shared" si="125"/>
        <v/>
      </c>
      <c r="DN55" s="37" t="str">
        <f t="shared" si="126"/>
        <v/>
      </c>
      <c r="DO55" s="37" t="str">
        <f t="shared" si="127"/>
        <v/>
      </c>
      <c r="DP55" s="37" t="str">
        <f t="shared" si="128"/>
        <v/>
      </c>
      <c r="DQ55" s="37" t="str">
        <f t="shared" si="129"/>
        <v/>
      </c>
      <c r="DR55" s="37" t="str">
        <f t="shared" si="130"/>
        <v/>
      </c>
      <c r="DS55" s="37" t="str">
        <f t="shared" si="131"/>
        <v/>
      </c>
      <c r="DT55" s="37" t="str">
        <f t="shared" si="132"/>
        <v/>
      </c>
      <c r="DU55" s="37" t="str">
        <f t="shared" si="133"/>
        <v/>
      </c>
      <c r="DV55" s="37" t="str">
        <f t="shared" si="134"/>
        <v/>
      </c>
      <c r="DW55" s="37" t="str">
        <f t="shared" si="135"/>
        <v/>
      </c>
      <c r="DX55" s="37" t="str">
        <f t="shared" si="136"/>
        <v/>
      </c>
      <c r="DY55" s="37" t="str">
        <f t="shared" si="137"/>
        <v/>
      </c>
      <c r="DZ55" s="37" t="str">
        <f t="shared" si="138"/>
        <v/>
      </c>
      <c r="EA55" s="37" t="str">
        <f t="shared" si="139"/>
        <v/>
      </c>
      <c r="EB55" s="37" t="str">
        <f t="shared" si="140"/>
        <v/>
      </c>
      <c r="EC55" s="37" t="str">
        <f t="shared" si="141"/>
        <v/>
      </c>
      <c r="ED55" s="37" t="str">
        <f t="shared" si="142"/>
        <v/>
      </c>
      <c r="EE55" s="37" t="str">
        <f t="shared" si="143"/>
        <v/>
      </c>
      <c r="EF55" s="37" t="str">
        <f t="shared" si="144"/>
        <v/>
      </c>
      <c r="EG55" s="37" t="str">
        <f t="shared" si="145"/>
        <v/>
      </c>
      <c r="EH55" s="37" t="str">
        <f t="shared" si="146"/>
        <v/>
      </c>
      <c r="EI55" s="37" t="str">
        <f t="shared" si="147"/>
        <v/>
      </c>
      <c r="EJ55" s="37" t="str">
        <f t="shared" si="148"/>
        <v/>
      </c>
      <c r="EK55" s="37" t="str">
        <f t="shared" si="149"/>
        <v/>
      </c>
      <c r="EL55" s="37" t="str">
        <f t="shared" si="150"/>
        <v/>
      </c>
      <c r="EM55" s="37" t="str">
        <f t="shared" si="151"/>
        <v/>
      </c>
      <c r="EN55" s="37" t="str">
        <f t="shared" si="152"/>
        <v/>
      </c>
      <c r="EO55" s="37" t="str">
        <f t="shared" si="153"/>
        <v/>
      </c>
      <c r="EP55" s="37" t="str">
        <f t="shared" si="154"/>
        <v/>
      </c>
      <c r="EQ55" s="239" t="str">
        <f t="shared" ca="1" si="155"/>
        <v/>
      </c>
      <c r="ER55" s="239" t="str">
        <f t="shared" ca="1" si="156"/>
        <v/>
      </c>
      <c r="ES55" s="37" t="str">
        <f t="shared" ca="1" si="157"/>
        <v/>
      </c>
      <c r="ET55" s="37" t="str">
        <f t="shared" ca="1" si="158"/>
        <v/>
      </c>
      <c r="EU55" s="37" t="str">
        <f t="shared" ca="1" si="159"/>
        <v/>
      </c>
      <c r="EV55" s="37" t="str">
        <f t="shared" ca="1" si="160"/>
        <v/>
      </c>
      <c r="EW55" s="37" t="str">
        <f t="shared" ca="1" si="161"/>
        <v/>
      </c>
      <c r="EX55" s="37" t="str">
        <f t="shared" ca="1" si="162"/>
        <v/>
      </c>
      <c r="EY55" s="37" t="str">
        <f t="shared" ca="1" si="163"/>
        <v/>
      </c>
      <c r="EZ55" s="37" t="str">
        <f t="shared" ca="1" si="164"/>
        <v/>
      </c>
      <c r="FA55" s="37" t="str">
        <f t="shared" ca="1" si="165"/>
        <v/>
      </c>
      <c r="FB55" s="37" t="str">
        <f t="shared" ca="1" si="166"/>
        <v/>
      </c>
      <c r="FC55" s="37" t="str">
        <f t="shared" ca="1" si="167"/>
        <v/>
      </c>
      <c r="FD55" s="239">
        <f t="shared" si="168"/>
        <v>1</v>
      </c>
      <c r="FE55" s="37" t="str">
        <f t="shared" si="169"/>
        <v/>
      </c>
      <c r="FF55" s="37" t="str">
        <f t="shared" si="170"/>
        <v/>
      </c>
      <c r="FG55" s="37" t="str">
        <f t="shared" si="171"/>
        <v/>
      </c>
      <c r="FH55" s="37" t="str">
        <f t="shared" si="172"/>
        <v/>
      </c>
      <c r="FI55" s="239" t="str">
        <f>IF(B55=0,"",COUNTIF(FD$6:FD55,FD55))</f>
        <v/>
      </c>
      <c r="FJ55" s="37" t="str">
        <f t="shared" si="173"/>
        <v/>
      </c>
      <c r="FK55" s="240" t="str">
        <f t="shared" si="174"/>
        <v/>
      </c>
      <c r="FL55" s="37" t="str">
        <f t="shared" si="175"/>
        <v/>
      </c>
      <c r="FM55" s="37" t="str">
        <f t="shared" si="176"/>
        <v/>
      </c>
      <c r="FN55" s="37" t="str">
        <f t="shared" si="177"/>
        <v/>
      </c>
      <c r="FO55" s="37" t="str">
        <f t="shared" si="178"/>
        <v/>
      </c>
    </row>
    <row r="56" spans="1:171" ht="19.2">
      <c r="A56" s="233">
        <v>51</v>
      </c>
      <c r="B56" s="233">
        <f>COUNTIF('中間シート (2)'!M:M,行政集計シート※記入不要です!A56)</f>
        <v>0</v>
      </c>
      <c r="C56" s="241" t="str">
        <f t="shared" si="185"/>
        <v/>
      </c>
      <c r="D56" s="241" t="str">
        <f t="shared" si="184"/>
        <v/>
      </c>
      <c r="E56" s="241" t="str">
        <f t="shared" si="181"/>
        <v/>
      </c>
      <c r="F56" s="242"/>
      <c r="G56" s="235" t="str">
        <f>IFERROR(VLOOKUP($A56,'中間シート (2)'!$M$6:$AR$65,G$1,FALSE),"")</f>
        <v/>
      </c>
      <c r="H56" s="235" t="str">
        <f>IFERROR(VLOOKUP($A56,'中間シート (2)'!$M$6:$AR$65,H$1,FALSE),"")</f>
        <v/>
      </c>
      <c r="I56" s="235" t="str">
        <f>IFERROR(VLOOKUP($A56,'中間シート (2)'!$M$6:$AR$65,I$1,FALSE),"")</f>
        <v/>
      </c>
      <c r="J56" s="235" t="str">
        <f>IFERROR(VLOOKUP($A56,'中間シート (2)'!$M$6:$AR$65,J$1,FALSE),"")</f>
        <v/>
      </c>
      <c r="K56" s="235" t="str">
        <f>IFERROR(VLOOKUP($A56,'中間シート (2)'!$M$6:$AR$65,K$1,FALSE),"")</f>
        <v/>
      </c>
      <c r="L56" s="235" t="str">
        <f>IFERROR(VLOOKUP($A56,'中間シート (2)'!$M$6:$AR$65,L$1,FALSE),"")</f>
        <v/>
      </c>
      <c r="M56" s="235" t="str">
        <f>IFERROR(VLOOKUP($A56,'中間シート (2)'!$M$6:$AR$65,M$1,FALSE),"")</f>
        <v/>
      </c>
      <c r="N56" s="235" t="str">
        <f>IFERROR(VLOOKUP($A56,'中間シート (2)'!$M$6:$AR$65,N$1,FALSE),"")</f>
        <v/>
      </c>
      <c r="O56" s="235" t="str">
        <f>IFERROR(VLOOKUP($A56,'中間シート (2)'!$M$6:$AR$65,O$1,FALSE),"")</f>
        <v/>
      </c>
      <c r="P56" s="235" t="str">
        <f>IFERROR(VLOOKUP($A56,'中間シート (2)'!$M$6:$AR$65,P$1,FALSE),"")</f>
        <v/>
      </c>
      <c r="Q56" s="235" t="str">
        <f>IFERROR(VLOOKUP($A56,'中間シート (2)'!$M$6:$AR$65,Q$1,FALSE),"")</f>
        <v/>
      </c>
      <c r="R56" s="235" t="str">
        <f>IFERROR(VLOOKUP($A56,'中間シート (2)'!$M$6:$AR$65,R$1,FALSE),"")</f>
        <v/>
      </c>
      <c r="S56" s="235" t="str">
        <f>IFERROR(VLOOKUP($A56,'中間シート (2)'!$M$6:$AR$65,S$1,FALSE),"")</f>
        <v/>
      </c>
      <c r="T56" s="235" t="str">
        <f>IFERROR(VLOOKUP($A56,'中間シート (2)'!$M$6:$AR$65,T$1,FALSE),"")</f>
        <v/>
      </c>
      <c r="U56" s="235" t="str">
        <f>IFERROR(VLOOKUP($A56,'中間シート (2)'!$M$6:$AR$65,U$1,FALSE),"")</f>
        <v/>
      </c>
      <c r="V56" s="235"/>
      <c r="W56" s="235" t="str">
        <f>IFERROR(VLOOKUP($A56,'中間シート (2)'!$M$6:$AR$65,W$1,FALSE),"")</f>
        <v/>
      </c>
      <c r="X56" s="235" t="str">
        <f>IFERROR(VLOOKUP($A56,'中間シート (2)'!$M$6:$AR$65,X$1,FALSE),"")</f>
        <v/>
      </c>
      <c r="Y56" s="235" t="str">
        <f>IFERROR(VLOOKUP($A56,'中間シート (2)'!$M$6:$AR$65,Y$1,FALSE),"")</f>
        <v/>
      </c>
      <c r="Z56" s="235" t="str">
        <f>IFERROR(VLOOKUP($A56,'中間シート (2)'!$M$6:$AR$65,Z$1,FALSE),"")</f>
        <v/>
      </c>
      <c r="AA56" s="235" t="str">
        <f>IFERROR(VLOOKUP($A56,'中間シート (2)'!$M$6:$AR$65,AA$1,FALSE),"")</f>
        <v/>
      </c>
      <c r="AB56" s="235" t="str">
        <f>IFERROR(VLOOKUP($A56,'中間シート (2)'!$M$6:$AR$65,AB$1,FALSE),"")</f>
        <v/>
      </c>
      <c r="AC56" s="235" t="str">
        <f>IFERROR(VLOOKUP($A56,'中間シート (2)'!$M$6:$AR$65,AC$1,FALSE),"")</f>
        <v/>
      </c>
      <c r="AD56" s="235" t="str">
        <f>IFERROR(VLOOKUP($A56,'中間シート (2)'!$M$6:$AR$65,AD$1,FALSE),"")</f>
        <v/>
      </c>
      <c r="AE56" s="235"/>
      <c r="AF56" s="235"/>
      <c r="AG56" s="235"/>
      <c r="AH56" s="250" t="str">
        <f>IFERROR(VLOOKUP($A56,'中間シート (2)'!$M$6:$BC$67,AH$1,FALSE),"")</f>
        <v/>
      </c>
      <c r="AI56" s="250" t="str">
        <f>IFERROR(VLOOKUP($A56,'中間シート (2)'!$M$6:$BC$67,AI$1,FALSE),"")</f>
        <v/>
      </c>
      <c r="AJ56" s="250" t="str">
        <f>IFERROR(VLOOKUP($A56,'中間シート (2)'!$M$6:$BC$67,AJ$1,FALSE),"")</f>
        <v/>
      </c>
      <c r="AK56" s="250" t="str">
        <f>IFERROR(VLOOKUP($A56,'中間シート (2)'!$M$6:$BC$67,AK$1,FALSE),"")</f>
        <v/>
      </c>
      <c r="AL56" s="250" t="str">
        <f>IFERROR(VLOOKUP($A56,'中間シート (2)'!$M$6:$BC$67,AL$1,FALSE),"")</f>
        <v/>
      </c>
      <c r="AM56" s="250" t="str">
        <f>IFERROR(VLOOKUP($A56,'中間シート (2)'!$M$6:$BC$67,AM$1,FALSE),"")</f>
        <v/>
      </c>
      <c r="AN56" s="250" t="str">
        <f>IFERROR(VLOOKUP($A56,'中間シート (2)'!$M$6:$BC$67,AN$1,FALSE),"")</f>
        <v/>
      </c>
      <c r="AO56" s="250" t="str">
        <f>IFERROR(VLOOKUP($A56,'中間シート (2)'!$M$6:$BC$67,AO$1,FALSE),"")</f>
        <v/>
      </c>
      <c r="AR56" s="236"/>
      <c r="AS56" s="236"/>
      <c r="AT56" s="236"/>
      <c r="AU56" s="37">
        <f t="shared" si="182"/>
        <v>41</v>
      </c>
      <c r="AV56" s="37">
        <f t="shared" si="183"/>
        <v>41</v>
      </c>
      <c r="AW56" s="37" t="str">
        <f t="shared" si="58"/>
        <v/>
      </c>
      <c r="AX56" s="37" t="str">
        <f t="shared" si="59"/>
        <v/>
      </c>
      <c r="AY56" s="37" t="str">
        <f t="shared" si="60"/>
        <v/>
      </c>
      <c r="AZ56" s="37" t="str">
        <f t="shared" si="61"/>
        <v/>
      </c>
      <c r="BA56" s="37" t="str">
        <f t="shared" si="62"/>
        <v/>
      </c>
      <c r="BB56" s="37" t="str">
        <f ca="1">IF(AB56="","",IF(COUNTIF(エラー23シート!$G$5:$G$79, OFFSET(I56,IF(H56="",0,-H56+1),0)*100+OFFSET(X56,IF(H56="",0,-H56+1),0)*10+AB56)&gt;0,23,""))</f>
        <v/>
      </c>
      <c r="BC56" s="37" t="str">
        <f t="shared" si="63"/>
        <v/>
      </c>
      <c r="BD56" s="37" t="str">
        <f t="shared" si="64"/>
        <v/>
      </c>
      <c r="BE56" s="37" t="str">
        <f t="shared" si="65"/>
        <v/>
      </c>
      <c r="BF56" s="37" t="str">
        <f t="shared" si="66"/>
        <v/>
      </c>
      <c r="BG56" s="37" t="str">
        <f t="shared" si="67"/>
        <v/>
      </c>
      <c r="BH56" s="37" t="str">
        <f t="shared" si="68"/>
        <v/>
      </c>
      <c r="BI56" s="37" t="str">
        <f t="shared" si="69"/>
        <v/>
      </c>
      <c r="BJ56" s="37" t="str">
        <f t="shared" si="70"/>
        <v/>
      </c>
      <c r="BK56" s="37" t="str">
        <f t="shared" si="71"/>
        <v/>
      </c>
      <c r="BL56" s="37" t="str">
        <f t="shared" si="72"/>
        <v/>
      </c>
      <c r="BM56" s="37" t="str">
        <f t="shared" si="73"/>
        <v/>
      </c>
      <c r="BN56" s="37" t="str">
        <f t="shared" si="74"/>
        <v/>
      </c>
      <c r="BO56" s="37" t="str">
        <f t="shared" si="75"/>
        <v/>
      </c>
      <c r="BP56" s="37" t="str">
        <f t="shared" si="76"/>
        <v/>
      </c>
      <c r="BQ56" s="37" t="str">
        <f t="shared" si="77"/>
        <v/>
      </c>
      <c r="BR56" s="37" t="str">
        <f t="shared" si="78"/>
        <v/>
      </c>
      <c r="BS56" s="237" t="str">
        <f t="shared" si="79"/>
        <v/>
      </c>
      <c r="BT56" s="37" t="str">
        <f t="shared" si="80"/>
        <v/>
      </c>
      <c r="BU56" s="37" t="str">
        <f t="shared" si="81"/>
        <v/>
      </c>
      <c r="BV56" s="37" t="str">
        <f t="shared" si="82"/>
        <v/>
      </c>
      <c r="BW56" s="37" t="str">
        <f t="shared" si="83"/>
        <v/>
      </c>
      <c r="BX56" s="37" t="str">
        <f t="shared" si="84"/>
        <v/>
      </c>
      <c r="BY56" s="37" t="str">
        <f t="shared" si="85"/>
        <v/>
      </c>
      <c r="BZ56" s="37" t="str">
        <f t="shared" si="86"/>
        <v/>
      </c>
      <c r="CA56" s="37" t="str">
        <f t="shared" si="87"/>
        <v/>
      </c>
      <c r="CB56" s="37" t="str">
        <f t="shared" si="88"/>
        <v/>
      </c>
      <c r="CC56" s="37" t="str">
        <f t="shared" si="89"/>
        <v/>
      </c>
      <c r="CD56" s="37" t="str">
        <f t="shared" si="90"/>
        <v/>
      </c>
      <c r="CE56" s="37" t="str">
        <f t="shared" si="91"/>
        <v/>
      </c>
      <c r="CF56" s="37" t="str">
        <f t="shared" si="92"/>
        <v/>
      </c>
      <c r="CG56" s="37" t="str">
        <f t="shared" si="93"/>
        <v/>
      </c>
      <c r="CH56" s="37" t="str">
        <f t="shared" si="94"/>
        <v/>
      </c>
      <c r="CI56" s="37" t="str">
        <f t="shared" si="95"/>
        <v/>
      </c>
      <c r="CJ56" s="37" t="str">
        <f t="shared" si="96"/>
        <v/>
      </c>
      <c r="CK56" s="37" t="str">
        <f t="shared" si="97"/>
        <v/>
      </c>
      <c r="CL56" s="238" t="str">
        <f t="shared" si="98"/>
        <v/>
      </c>
      <c r="CM56" s="37" t="str">
        <f t="shared" si="99"/>
        <v/>
      </c>
      <c r="CN56" s="37" t="str">
        <f t="shared" si="100"/>
        <v/>
      </c>
      <c r="CO56" s="37" t="str">
        <f t="shared" si="101"/>
        <v/>
      </c>
      <c r="CP56" s="37" t="str">
        <f t="shared" si="102"/>
        <v/>
      </c>
      <c r="CQ56" s="37" t="str">
        <f t="shared" si="103"/>
        <v/>
      </c>
      <c r="CR56" s="37" t="str">
        <f t="shared" si="104"/>
        <v/>
      </c>
      <c r="CS56" s="37" t="str">
        <f t="shared" si="105"/>
        <v/>
      </c>
      <c r="CT56" s="37" t="str">
        <f t="shared" si="106"/>
        <v/>
      </c>
      <c r="CU56" s="37" t="str">
        <f t="shared" si="107"/>
        <v/>
      </c>
      <c r="CV56" s="239">
        <f t="shared" si="108"/>
        <v>0</v>
      </c>
      <c r="CW56" s="37" t="str">
        <f t="shared" si="109"/>
        <v/>
      </c>
      <c r="CX56" s="37" t="str">
        <f t="shared" si="110"/>
        <v/>
      </c>
      <c r="CY56" s="37" t="str">
        <f t="shared" si="111"/>
        <v/>
      </c>
      <c r="CZ56" s="37" t="str">
        <f t="shared" si="112"/>
        <v/>
      </c>
      <c r="DA56" s="37" t="str">
        <f t="shared" si="113"/>
        <v/>
      </c>
      <c r="DB56" s="37" t="str">
        <f t="shared" si="114"/>
        <v/>
      </c>
      <c r="DC56" s="37" t="str">
        <f t="shared" si="115"/>
        <v/>
      </c>
      <c r="DD56" s="37" t="str">
        <f t="shared" si="116"/>
        <v/>
      </c>
      <c r="DE56" s="37" t="str">
        <f t="shared" si="117"/>
        <v/>
      </c>
      <c r="DF56" s="37" t="str">
        <f t="shared" si="118"/>
        <v/>
      </c>
      <c r="DG56" s="37" t="str">
        <f t="shared" si="119"/>
        <v/>
      </c>
      <c r="DH56" s="37" t="str">
        <f t="shared" si="120"/>
        <v/>
      </c>
      <c r="DI56" s="37" t="str">
        <f t="shared" si="121"/>
        <v/>
      </c>
      <c r="DJ56" s="37" t="str">
        <f t="shared" si="122"/>
        <v/>
      </c>
      <c r="DK56" s="37" t="str">
        <f t="shared" si="123"/>
        <v/>
      </c>
      <c r="DL56" s="37" t="str">
        <f t="shared" si="124"/>
        <v/>
      </c>
      <c r="DM56" s="37" t="str">
        <f t="shared" si="125"/>
        <v/>
      </c>
      <c r="DN56" s="37" t="str">
        <f t="shared" si="126"/>
        <v/>
      </c>
      <c r="DO56" s="37" t="str">
        <f t="shared" si="127"/>
        <v/>
      </c>
      <c r="DP56" s="37" t="str">
        <f t="shared" si="128"/>
        <v/>
      </c>
      <c r="DQ56" s="37" t="str">
        <f t="shared" si="129"/>
        <v/>
      </c>
      <c r="DR56" s="37" t="str">
        <f t="shared" si="130"/>
        <v/>
      </c>
      <c r="DS56" s="37" t="str">
        <f t="shared" si="131"/>
        <v/>
      </c>
      <c r="DT56" s="37" t="str">
        <f t="shared" si="132"/>
        <v/>
      </c>
      <c r="DU56" s="37" t="str">
        <f t="shared" si="133"/>
        <v/>
      </c>
      <c r="DV56" s="37" t="str">
        <f t="shared" si="134"/>
        <v/>
      </c>
      <c r="DW56" s="37" t="str">
        <f t="shared" si="135"/>
        <v/>
      </c>
      <c r="DX56" s="37" t="str">
        <f t="shared" si="136"/>
        <v/>
      </c>
      <c r="DY56" s="37" t="str">
        <f t="shared" si="137"/>
        <v/>
      </c>
      <c r="DZ56" s="37" t="str">
        <f t="shared" si="138"/>
        <v/>
      </c>
      <c r="EA56" s="37" t="str">
        <f t="shared" si="139"/>
        <v/>
      </c>
      <c r="EB56" s="37" t="str">
        <f t="shared" si="140"/>
        <v/>
      </c>
      <c r="EC56" s="37" t="str">
        <f t="shared" si="141"/>
        <v/>
      </c>
      <c r="ED56" s="37" t="str">
        <f t="shared" si="142"/>
        <v/>
      </c>
      <c r="EE56" s="37" t="str">
        <f t="shared" si="143"/>
        <v/>
      </c>
      <c r="EF56" s="37" t="str">
        <f t="shared" si="144"/>
        <v/>
      </c>
      <c r="EG56" s="37" t="str">
        <f t="shared" si="145"/>
        <v/>
      </c>
      <c r="EH56" s="37" t="str">
        <f t="shared" si="146"/>
        <v/>
      </c>
      <c r="EI56" s="37" t="str">
        <f t="shared" si="147"/>
        <v/>
      </c>
      <c r="EJ56" s="37" t="str">
        <f t="shared" si="148"/>
        <v/>
      </c>
      <c r="EK56" s="37" t="str">
        <f t="shared" si="149"/>
        <v/>
      </c>
      <c r="EL56" s="37" t="str">
        <f t="shared" si="150"/>
        <v/>
      </c>
      <c r="EM56" s="37" t="str">
        <f t="shared" si="151"/>
        <v/>
      </c>
      <c r="EN56" s="37" t="str">
        <f t="shared" si="152"/>
        <v/>
      </c>
      <c r="EO56" s="37" t="str">
        <f t="shared" si="153"/>
        <v/>
      </c>
      <c r="EP56" s="37" t="str">
        <f t="shared" si="154"/>
        <v/>
      </c>
      <c r="EQ56" s="239" t="str">
        <f t="shared" ca="1" si="155"/>
        <v/>
      </c>
      <c r="ER56" s="239" t="str">
        <f t="shared" ca="1" si="156"/>
        <v/>
      </c>
      <c r="ES56" s="37" t="str">
        <f t="shared" ca="1" si="157"/>
        <v/>
      </c>
      <c r="ET56" s="37" t="str">
        <f t="shared" ca="1" si="158"/>
        <v/>
      </c>
      <c r="EU56" s="37" t="str">
        <f t="shared" ca="1" si="159"/>
        <v/>
      </c>
      <c r="EV56" s="37" t="str">
        <f t="shared" ca="1" si="160"/>
        <v/>
      </c>
      <c r="EW56" s="37" t="str">
        <f t="shared" ca="1" si="161"/>
        <v/>
      </c>
      <c r="EX56" s="37" t="str">
        <f t="shared" ca="1" si="162"/>
        <v/>
      </c>
      <c r="EY56" s="37" t="str">
        <f t="shared" ca="1" si="163"/>
        <v/>
      </c>
      <c r="EZ56" s="37" t="str">
        <f t="shared" ca="1" si="164"/>
        <v/>
      </c>
      <c r="FA56" s="37" t="str">
        <f t="shared" ca="1" si="165"/>
        <v/>
      </c>
      <c r="FB56" s="37" t="str">
        <f t="shared" ca="1" si="166"/>
        <v/>
      </c>
      <c r="FC56" s="37" t="str">
        <f t="shared" ca="1" si="167"/>
        <v/>
      </c>
      <c r="FD56" s="239">
        <f t="shared" si="168"/>
        <v>1</v>
      </c>
      <c r="FE56" s="37" t="str">
        <f t="shared" si="169"/>
        <v/>
      </c>
      <c r="FF56" s="37" t="str">
        <f t="shared" si="170"/>
        <v/>
      </c>
      <c r="FG56" s="37" t="str">
        <f t="shared" si="171"/>
        <v/>
      </c>
      <c r="FH56" s="37" t="str">
        <f t="shared" si="172"/>
        <v/>
      </c>
      <c r="FI56" s="239" t="str">
        <f>IF(B56=0,"",COUNTIF(FD$6:FD56,FD56))</f>
        <v/>
      </c>
      <c r="FJ56" s="37" t="str">
        <f t="shared" si="173"/>
        <v/>
      </c>
      <c r="FK56" s="240" t="str">
        <f t="shared" si="174"/>
        <v/>
      </c>
      <c r="FL56" s="37" t="str">
        <f t="shared" si="175"/>
        <v/>
      </c>
      <c r="FM56" s="37" t="str">
        <f t="shared" si="176"/>
        <v/>
      </c>
      <c r="FN56" s="37" t="str">
        <f t="shared" si="177"/>
        <v/>
      </c>
      <c r="FO56" s="37" t="str">
        <f t="shared" si="178"/>
        <v/>
      </c>
    </row>
    <row r="57" spans="1:171" ht="19.2">
      <c r="A57" s="233">
        <v>52</v>
      </c>
      <c r="B57" s="233">
        <f>COUNTIF('中間シート (2)'!M:M,行政集計シート※記入不要です!A57)</f>
        <v>0</v>
      </c>
      <c r="C57" s="241" t="str">
        <f t="shared" si="185"/>
        <v/>
      </c>
      <c r="D57" s="241" t="str">
        <f t="shared" si="184"/>
        <v/>
      </c>
      <c r="E57" s="241" t="str">
        <f t="shared" si="181"/>
        <v/>
      </c>
      <c r="F57" s="242"/>
      <c r="G57" s="235" t="str">
        <f>IFERROR(VLOOKUP($A57,'中間シート (2)'!$M$6:$AR$65,G$1,FALSE),"")</f>
        <v/>
      </c>
      <c r="H57" s="235" t="str">
        <f>IFERROR(VLOOKUP($A57,'中間シート (2)'!$M$6:$AR$65,H$1,FALSE),"")</f>
        <v/>
      </c>
      <c r="I57" s="235" t="str">
        <f>IFERROR(VLOOKUP($A57,'中間シート (2)'!$M$6:$AR$65,I$1,FALSE),"")</f>
        <v/>
      </c>
      <c r="J57" s="235" t="str">
        <f>IFERROR(VLOOKUP($A57,'中間シート (2)'!$M$6:$AR$65,J$1,FALSE),"")</f>
        <v/>
      </c>
      <c r="K57" s="235" t="str">
        <f>IFERROR(VLOOKUP($A57,'中間シート (2)'!$M$6:$AR$65,K$1,FALSE),"")</f>
        <v/>
      </c>
      <c r="L57" s="235" t="str">
        <f>IFERROR(VLOOKUP($A57,'中間シート (2)'!$M$6:$AR$65,L$1,FALSE),"")</f>
        <v/>
      </c>
      <c r="M57" s="235" t="str">
        <f>IFERROR(VLOOKUP($A57,'中間シート (2)'!$M$6:$AR$65,M$1,FALSE),"")</f>
        <v/>
      </c>
      <c r="N57" s="235" t="str">
        <f>IFERROR(VLOOKUP($A57,'中間シート (2)'!$M$6:$AR$65,N$1,FALSE),"")</f>
        <v/>
      </c>
      <c r="O57" s="235" t="str">
        <f>IFERROR(VLOOKUP($A57,'中間シート (2)'!$M$6:$AR$65,O$1,FALSE),"")</f>
        <v/>
      </c>
      <c r="P57" s="235" t="str">
        <f>IFERROR(VLOOKUP($A57,'中間シート (2)'!$M$6:$AR$65,P$1,FALSE),"")</f>
        <v/>
      </c>
      <c r="Q57" s="235" t="str">
        <f>IFERROR(VLOOKUP($A57,'中間シート (2)'!$M$6:$AR$65,Q$1,FALSE),"")</f>
        <v/>
      </c>
      <c r="R57" s="235" t="str">
        <f>IFERROR(VLOOKUP($A57,'中間シート (2)'!$M$6:$AR$65,R$1,FALSE),"")</f>
        <v/>
      </c>
      <c r="S57" s="235" t="str">
        <f>IFERROR(VLOOKUP($A57,'中間シート (2)'!$M$6:$AR$65,S$1,FALSE),"")</f>
        <v/>
      </c>
      <c r="T57" s="235" t="str">
        <f>IFERROR(VLOOKUP($A57,'中間シート (2)'!$M$6:$AR$65,T$1,FALSE),"")</f>
        <v/>
      </c>
      <c r="U57" s="235" t="str">
        <f>IFERROR(VLOOKUP($A57,'中間シート (2)'!$M$6:$AR$65,U$1,FALSE),"")</f>
        <v/>
      </c>
      <c r="V57" s="235"/>
      <c r="W57" s="235" t="str">
        <f>IFERROR(VLOOKUP($A57,'中間シート (2)'!$M$6:$AR$65,W$1,FALSE),"")</f>
        <v/>
      </c>
      <c r="X57" s="235" t="str">
        <f>IFERROR(VLOOKUP($A57,'中間シート (2)'!$M$6:$AR$65,X$1,FALSE),"")</f>
        <v/>
      </c>
      <c r="Y57" s="235" t="str">
        <f>IFERROR(VLOOKUP($A57,'中間シート (2)'!$M$6:$AR$65,Y$1,FALSE),"")</f>
        <v/>
      </c>
      <c r="Z57" s="235" t="str">
        <f>IFERROR(VLOOKUP($A57,'中間シート (2)'!$M$6:$AR$65,Z$1,FALSE),"")</f>
        <v/>
      </c>
      <c r="AA57" s="235" t="str">
        <f>IFERROR(VLOOKUP($A57,'中間シート (2)'!$M$6:$AR$65,AA$1,FALSE),"")</f>
        <v/>
      </c>
      <c r="AB57" s="235" t="str">
        <f>IFERROR(VLOOKUP($A57,'中間シート (2)'!$M$6:$AR$65,AB$1,FALSE),"")</f>
        <v/>
      </c>
      <c r="AC57" s="235" t="str">
        <f>IFERROR(VLOOKUP($A57,'中間シート (2)'!$M$6:$AR$65,AC$1,FALSE),"")</f>
        <v/>
      </c>
      <c r="AD57" s="235" t="str">
        <f>IFERROR(VLOOKUP($A57,'中間シート (2)'!$M$6:$AR$65,AD$1,FALSE),"")</f>
        <v/>
      </c>
      <c r="AE57" s="235"/>
      <c r="AF57" s="235"/>
      <c r="AG57" s="235"/>
      <c r="AH57" s="250" t="str">
        <f>IFERROR(VLOOKUP($A57,'中間シート (2)'!$M$6:$BC$67,AH$1,FALSE),"")</f>
        <v/>
      </c>
      <c r="AI57" s="250" t="str">
        <f>IFERROR(VLOOKUP($A57,'中間シート (2)'!$M$6:$BC$67,AI$1,FALSE),"")</f>
        <v/>
      </c>
      <c r="AJ57" s="250" t="str">
        <f>IFERROR(VLOOKUP($A57,'中間シート (2)'!$M$6:$BC$67,AJ$1,FALSE),"")</f>
        <v/>
      </c>
      <c r="AK57" s="250" t="str">
        <f>IFERROR(VLOOKUP($A57,'中間シート (2)'!$M$6:$BC$67,AK$1,FALSE),"")</f>
        <v/>
      </c>
      <c r="AL57" s="250" t="str">
        <f>IFERROR(VLOOKUP($A57,'中間シート (2)'!$M$6:$BC$67,AL$1,FALSE),"")</f>
        <v/>
      </c>
      <c r="AM57" s="250" t="str">
        <f>IFERROR(VLOOKUP($A57,'中間シート (2)'!$M$6:$BC$67,AM$1,FALSE),"")</f>
        <v/>
      </c>
      <c r="AN57" s="250" t="str">
        <f>IFERROR(VLOOKUP($A57,'中間シート (2)'!$M$6:$BC$67,AN$1,FALSE),"")</f>
        <v/>
      </c>
      <c r="AO57" s="250" t="str">
        <f>IFERROR(VLOOKUP($A57,'中間シート (2)'!$M$6:$BC$67,AO$1,FALSE),"")</f>
        <v/>
      </c>
      <c r="AR57" s="236"/>
      <c r="AS57" s="236"/>
      <c r="AT57" s="236"/>
      <c r="AU57" s="37">
        <f t="shared" si="182"/>
        <v>41</v>
      </c>
      <c r="AV57" s="37">
        <f t="shared" si="183"/>
        <v>41</v>
      </c>
      <c r="AW57" s="37" t="str">
        <f t="shared" si="58"/>
        <v/>
      </c>
      <c r="AX57" s="37" t="str">
        <f t="shared" si="59"/>
        <v/>
      </c>
      <c r="AY57" s="37" t="str">
        <f t="shared" si="60"/>
        <v/>
      </c>
      <c r="AZ57" s="37" t="str">
        <f t="shared" si="61"/>
        <v/>
      </c>
      <c r="BA57" s="37" t="str">
        <f t="shared" si="62"/>
        <v/>
      </c>
      <c r="BB57" s="37" t="str">
        <f ca="1">IF(AB57="","",IF(COUNTIF(エラー23シート!$G$5:$G$79, OFFSET(I57,IF(H57="",0,-H57+1),0)*100+OFFSET(X57,IF(H57="",0,-H57+1),0)*10+AB57)&gt;0,23,""))</f>
        <v/>
      </c>
      <c r="BC57" s="37" t="str">
        <f t="shared" si="63"/>
        <v/>
      </c>
      <c r="BD57" s="37" t="str">
        <f t="shared" si="64"/>
        <v/>
      </c>
      <c r="BE57" s="37" t="str">
        <f t="shared" si="65"/>
        <v/>
      </c>
      <c r="BF57" s="37" t="str">
        <f t="shared" si="66"/>
        <v/>
      </c>
      <c r="BG57" s="37" t="str">
        <f t="shared" si="67"/>
        <v/>
      </c>
      <c r="BH57" s="37" t="str">
        <f t="shared" si="68"/>
        <v/>
      </c>
      <c r="BI57" s="37" t="str">
        <f t="shared" si="69"/>
        <v/>
      </c>
      <c r="BJ57" s="37" t="str">
        <f t="shared" si="70"/>
        <v/>
      </c>
      <c r="BK57" s="37" t="str">
        <f t="shared" si="71"/>
        <v/>
      </c>
      <c r="BL57" s="37" t="str">
        <f t="shared" si="72"/>
        <v/>
      </c>
      <c r="BM57" s="37" t="str">
        <f t="shared" si="73"/>
        <v/>
      </c>
      <c r="BN57" s="37" t="str">
        <f t="shared" si="74"/>
        <v/>
      </c>
      <c r="BO57" s="37" t="str">
        <f t="shared" si="75"/>
        <v/>
      </c>
      <c r="BP57" s="37" t="str">
        <f t="shared" si="76"/>
        <v/>
      </c>
      <c r="BQ57" s="37" t="str">
        <f t="shared" si="77"/>
        <v/>
      </c>
      <c r="BR57" s="37" t="str">
        <f t="shared" si="78"/>
        <v/>
      </c>
      <c r="BS57" s="237" t="str">
        <f t="shared" si="79"/>
        <v/>
      </c>
      <c r="BT57" s="37" t="str">
        <f t="shared" si="80"/>
        <v/>
      </c>
      <c r="BU57" s="37" t="str">
        <f t="shared" si="81"/>
        <v/>
      </c>
      <c r="BV57" s="37" t="str">
        <f t="shared" si="82"/>
        <v/>
      </c>
      <c r="BW57" s="37" t="str">
        <f t="shared" si="83"/>
        <v/>
      </c>
      <c r="BX57" s="37" t="str">
        <f t="shared" si="84"/>
        <v/>
      </c>
      <c r="BY57" s="37" t="str">
        <f t="shared" si="85"/>
        <v/>
      </c>
      <c r="BZ57" s="37" t="str">
        <f t="shared" si="86"/>
        <v/>
      </c>
      <c r="CA57" s="37" t="str">
        <f t="shared" si="87"/>
        <v/>
      </c>
      <c r="CB57" s="37" t="str">
        <f t="shared" si="88"/>
        <v/>
      </c>
      <c r="CC57" s="37" t="str">
        <f t="shared" si="89"/>
        <v/>
      </c>
      <c r="CD57" s="37" t="str">
        <f t="shared" si="90"/>
        <v/>
      </c>
      <c r="CE57" s="37" t="str">
        <f t="shared" si="91"/>
        <v/>
      </c>
      <c r="CF57" s="37" t="str">
        <f t="shared" si="92"/>
        <v/>
      </c>
      <c r="CG57" s="37" t="str">
        <f t="shared" si="93"/>
        <v/>
      </c>
      <c r="CH57" s="37" t="str">
        <f t="shared" si="94"/>
        <v/>
      </c>
      <c r="CI57" s="37" t="str">
        <f t="shared" si="95"/>
        <v/>
      </c>
      <c r="CJ57" s="37" t="str">
        <f t="shared" si="96"/>
        <v/>
      </c>
      <c r="CK57" s="37" t="str">
        <f t="shared" si="97"/>
        <v/>
      </c>
      <c r="CL57" s="238" t="str">
        <f t="shared" si="98"/>
        <v/>
      </c>
      <c r="CM57" s="37" t="str">
        <f t="shared" si="99"/>
        <v/>
      </c>
      <c r="CN57" s="37" t="str">
        <f t="shared" si="100"/>
        <v/>
      </c>
      <c r="CO57" s="37" t="str">
        <f t="shared" si="101"/>
        <v/>
      </c>
      <c r="CP57" s="37" t="str">
        <f t="shared" si="102"/>
        <v/>
      </c>
      <c r="CQ57" s="37" t="str">
        <f t="shared" si="103"/>
        <v/>
      </c>
      <c r="CR57" s="37" t="str">
        <f t="shared" si="104"/>
        <v/>
      </c>
      <c r="CS57" s="37" t="str">
        <f t="shared" si="105"/>
        <v/>
      </c>
      <c r="CT57" s="37" t="str">
        <f t="shared" si="106"/>
        <v/>
      </c>
      <c r="CU57" s="37" t="str">
        <f t="shared" si="107"/>
        <v/>
      </c>
      <c r="CV57" s="239">
        <f t="shared" si="108"/>
        <v>0</v>
      </c>
      <c r="CW57" s="37" t="str">
        <f t="shared" si="109"/>
        <v/>
      </c>
      <c r="CX57" s="37" t="str">
        <f t="shared" si="110"/>
        <v/>
      </c>
      <c r="CY57" s="37" t="str">
        <f t="shared" si="111"/>
        <v/>
      </c>
      <c r="CZ57" s="37" t="str">
        <f t="shared" si="112"/>
        <v/>
      </c>
      <c r="DA57" s="37" t="str">
        <f t="shared" si="113"/>
        <v/>
      </c>
      <c r="DB57" s="37" t="str">
        <f t="shared" si="114"/>
        <v/>
      </c>
      <c r="DC57" s="37" t="str">
        <f t="shared" si="115"/>
        <v/>
      </c>
      <c r="DD57" s="37" t="str">
        <f t="shared" si="116"/>
        <v/>
      </c>
      <c r="DE57" s="37" t="str">
        <f t="shared" si="117"/>
        <v/>
      </c>
      <c r="DF57" s="37" t="str">
        <f t="shared" si="118"/>
        <v/>
      </c>
      <c r="DG57" s="37" t="str">
        <f t="shared" si="119"/>
        <v/>
      </c>
      <c r="DH57" s="37" t="str">
        <f t="shared" si="120"/>
        <v/>
      </c>
      <c r="DI57" s="37" t="str">
        <f t="shared" si="121"/>
        <v/>
      </c>
      <c r="DJ57" s="37" t="str">
        <f t="shared" si="122"/>
        <v/>
      </c>
      <c r="DK57" s="37" t="str">
        <f t="shared" si="123"/>
        <v/>
      </c>
      <c r="DL57" s="37" t="str">
        <f t="shared" si="124"/>
        <v/>
      </c>
      <c r="DM57" s="37" t="str">
        <f t="shared" si="125"/>
        <v/>
      </c>
      <c r="DN57" s="37" t="str">
        <f t="shared" si="126"/>
        <v/>
      </c>
      <c r="DO57" s="37" t="str">
        <f t="shared" si="127"/>
        <v/>
      </c>
      <c r="DP57" s="37" t="str">
        <f t="shared" si="128"/>
        <v/>
      </c>
      <c r="DQ57" s="37" t="str">
        <f t="shared" si="129"/>
        <v/>
      </c>
      <c r="DR57" s="37" t="str">
        <f t="shared" si="130"/>
        <v/>
      </c>
      <c r="DS57" s="37" t="str">
        <f t="shared" si="131"/>
        <v/>
      </c>
      <c r="DT57" s="37" t="str">
        <f t="shared" si="132"/>
        <v/>
      </c>
      <c r="DU57" s="37" t="str">
        <f t="shared" si="133"/>
        <v/>
      </c>
      <c r="DV57" s="37" t="str">
        <f t="shared" si="134"/>
        <v/>
      </c>
      <c r="DW57" s="37" t="str">
        <f t="shared" si="135"/>
        <v/>
      </c>
      <c r="DX57" s="37" t="str">
        <f t="shared" si="136"/>
        <v/>
      </c>
      <c r="DY57" s="37" t="str">
        <f t="shared" si="137"/>
        <v/>
      </c>
      <c r="DZ57" s="37" t="str">
        <f t="shared" si="138"/>
        <v/>
      </c>
      <c r="EA57" s="37" t="str">
        <f t="shared" si="139"/>
        <v/>
      </c>
      <c r="EB57" s="37" t="str">
        <f t="shared" si="140"/>
        <v/>
      </c>
      <c r="EC57" s="37" t="str">
        <f t="shared" si="141"/>
        <v/>
      </c>
      <c r="ED57" s="37" t="str">
        <f t="shared" si="142"/>
        <v/>
      </c>
      <c r="EE57" s="37" t="str">
        <f t="shared" si="143"/>
        <v/>
      </c>
      <c r="EF57" s="37" t="str">
        <f t="shared" si="144"/>
        <v/>
      </c>
      <c r="EG57" s="37" t="str">
        <f t="shared" si="145"/>
        <v/>
      </c>
      <c r="EH57" s="37" t="str">
        <f t="shared" si="146"/>
        <v/>
      </c>
      <c r="EI57" s="37" t="str">
        <f t="shared" si="147"/>
        <v/>
      </c>
      <c r="EJ57" s="37" t="str">
        <f t="shared" si="148"/>
        <v/>
      </c>
      <c r="EK57" s="37" t="str">
        <f t="shared" si="149"/>
        <v/>
      </c>
      <c r="EL57" s="37" t="str">
        <f t="shared" si="150"/>
        <v/>
      </c>
      <c r="EM57" s="37" t="str">
        <f t="shared" si="151"/>
        <v/>
      </c>
      <c r="EN57" s="37" t="str">
        <f t="shared" si="152"/>
        <v/>
      </c>
      <c r="EO57" s="37" t="str">
        <f t="shared" si="153"/>
        <v/>
      </c>
      <c r="EP57" s="37" t="str">
        <f t="shared" si="154"/>
        <v/>
      </c>
      <c r="EQ57" s="239" t="str">
        <f t="shared" ca="1" si="155"/>
        <v/>
      </c>
      <c r="ER57" s="239" t="str">
        <f t="shared" ca="1" si="156"/>
        <v/>
      </c>
      <c r="ES57" s="37" t="str">
        <f t="shared" ca="1" si="157"/>
        <v/>
      </c>
      <c r="ET57" s="37" t="str">
        <f t="shared" ca="1" si="158"/>
        <v/>
      </c>
      <c r="EU57" s="37" t="str">
        <f t="shared" ca="1" si="159"/>
        <v/>
      </c>
      <c r="EV57" s="37" t="str">
        <f t="shared" ca="1" si="160"/>
        <v/>
      </c>
      <c r="EW57" s="37" t="str">
        <f t="shared" ca="1" si="161"/>
        <v/>
      </c>
      <c r="EX57" s="37" t="str">
        <f t="shared" ca="1" si="162"/>
        <v/>
      </c>
      <c r="EY57" s="37" t="str">
        <f t="shared" ca="1" si="163"/>
        <v/>
      </c>
      <c r="EZ57" s="37" t="str">
        <f t="shared" ca="1" si="164"/>
        <v/>
      </c>
      <c r="FA57" s="37" t="str">
        <f t="shared" ca="1" si="165"/>
        <v/>
      </c>
      <c r="FB57" s="37" t="str">
        <f t="shared" ca="1" si="166"/>
        <v/>
      </c>
      <c r="FC57" s="37" t="str">
        <f t="shared" ca="1" si="167"/>
        <v/>
      </c>
      <c r="FD57" s="239">
        <f t="shared" si="168"/>
        <v>1</v>
      </c>
      <c r="FE57" s="37" t="str">
        <f t="shared" si="169"/>
        <v/>
      </c>
      <c r="FF57" s="37" t="str">
        <f t="shared" si="170"/>
        <v/>
      </c>
      <c r="FG57" s="37" t="str">
        <f t="shared" si="171"/>
        <v/>
      </c>
      <c r="FH57" s="37" t="str">
        <f t="shared" si="172"/>
        <v/>
      </c>
      <c r="FI57" s="239" t="str">
        <f>IF(B57=0,"",COUNTIF(FD$6:FD57,FD57))</f>
        <v/>
      </c>
      <c r="FJ57" s="37" t="str">
        <f t="shared" si="173"/>
        <v/>
      </c>
      <c r="FK57" s="240" t="str">
        <f t="shared" si="174"/>
        <v/>
      </c>
      <c r="FL57" s="37" t="str">
        <f t="shared" si="175"/>
        <v/>
      </c>
      <c r="FM57" s="37" t="str">
        <f t="shared" si="176"/>
        <v/>
      </c>
      <c r="FN57" s="37" t="str">
        <f t="shared" si="177"/>
        <v/>
      </c>
      <c r="FO57" s="37" t="str">
        <f t="shared" si="178"/>
        <v/>
      </c>
    </row>
    <row r="58" spans="1:171" ht="19.2">
      <c r="A58" s="233">
        <v>53</v>
      </c>
      <c r="B58" s="233">
        <f>COUNTIF('中間シート (2)'!M:M,行政集計シート※記入不要です!A58)</f>
        <v>0</v>
      </c>
      <c r="C58" s="241" t="str">
        <f t="shared" si="185"/>
        <v/>
      </c>
      <c r="D58" s="241" t="str">
        <f t="shared" si="184"/>
        <v/>
      </c>
      <c r="E58" s="241" t="str">
        <f t="shared" si="181"/>
        <v/>
      </c>
      <c r="F58" s="242"/>
      <c r="G58" s="235" t="str">
        <f>IFERROR(VLOOKUP($A58,'中間シート (2)'!$M$6:$AR$65,G$1,FALSE),"")</f>
        <v/>
      </c>
      <c r="H58" s="235" t="str">
        <f>IFERROR(VLOOKUP($A58,'中間シート (2)'!$M$6:$AR$65,H$1,FALSE),"")</f>
        <v/>
      </c>
      <c r="I58" s="235" t="str">
        <f>IFERROR(VLOOKUP($A58,'中間シート (2)'!$M$6:$AR$65,I$1,FALSE),"")</f>
        <v/>
      </c>
      <c r="J58" s="235" t="str">
        <f>IFERROR(VLOOKUP($A58,'中間シート (2)'!$M$6:$AR$65,J$1,FALSE),"")</f>
        <v/>
      </c>
      <c r="K58" s="235" t="str">
        <f>IFERROR(VLOOKUP($A58,'中間シート (2)'!$M$6:$AR$65,K$1,FALSE),"")</f>
        <v/>
      </c>
      <c r="L58" s="235" t="str">
        <f>IFERROR(VLOOKUP($A58,'中間シート (2)'!$M$6:$AR$65,L$1,FALSE),"")</f>
        <v/>
      </c>
      <c r="M58" s="235" t="str">
        <f>IFERROR(VLOOKUP($A58,'中間シート (2)'!$M$6:$AR$65,M$1,FALSE),"")</f>
        <v/>
      </c>
      <c r="N58" s="235" t="str">
        <f>IFERROR(VLOOKUP($A58,'中間シート (2)'!$M$6:$AR$65,N$1,FALSE),"")</f>
        <v/>
      </c>
      <c r="O58" s="235" t="str">
        <f>IFERROR(VLOOKUP($A58,'中間シート (2)'!$M$6:$AR$65,O$1,FALSE),"")</f>
        <v/>
      </c>
      <c r="P58" s="235" t="str">
        <f>IFERROR(VLOOKUP($A58,'中間シート (2)'!$M$6:$AR$65,P$1,FALSE),"")</f>
        <v/>
      </c>
      <c r="Q58" s="235" t="str">
        <f>IFERROR(VLOOKUP($A58,'中間シート (2)'!$M$6:$AR$65,Q$1,FALSE),"")</f>
        <v/>
      </c>
      <c r="R58" s="235" t="str">
        <f>IFERROR(VLOOKUP($A58,'中間シート (2)'!$M$6:$AR$65,R$1,FALSE),"")</f>
        <v/>
      </c>
      <c r="S58" s="235" t="str">
        <f>IFERROR(VLOOKUP($A58,'中間シート (2)'!$M$6:$AR$65,S$1,FALSE),"")</f>
        <v/>
      </c>
      <c r="T58" s="235" t="str">
        <f>IFERROR(VLOOKUP($A58,'中間シート (2)'!$M$6:$AR$65,T$1,FALSE),"")</f>
        <v/>
      </c>
      <c r="U58" s="235" t="str">
        <f>IFERROR(VLOOKUP($A58,'中間シート (2)'!$M$6:$AR$65,U$1,FALSE),"")</f>
        <v/>
      </c>
      <c r="V58" s="235"/>
      <c r="W58" s="235" t="str">
        <f>IFERROR(VLOOKUP($A58,'中間シート (2)'!$M$6:$AR$65,W$1,FALSE),"")</f>
        <v/>
      </c>
      <c r="X58" s="235" t="str">
        <f>IFERROR(VLOOKUP($A58,'中間シート (2)'!$M$6:$AR$65,X$1,FALSE),"")</f>
        <v/>
      </c>
      <c r="Y58" s="235" t="str">
        <f>IFERROR(VLOOKUP($A58,'中間シート (2)'!$M$6:$AR$65,Y$1,FALSE),"")</f>
        <v/>
      </c>
      <c r="Z58" s="235" t="str">
        <f>IFERROR(VLOOKUP($A58,'中間シート (2)'!$M$6:$AR$65,Z$1,FALSE),"")</f>
        <v/>
      </c>
      <c r="AA58" s="235" t="str">
        <f>IFERROR(VLOOKUP($A58,'中間シート (2)'!$M$6:$AR$65,AA$1,FALSE),"")</f>
        <v/>
      </c>
      <c r="AB58" s="235" t="str">
        <f>IFERROR(VLOOKUP($A58,'中間シート (2)'!$M$6:$AR$65,AB$1,FALSE),"")</f>
        <v/>
      </c>
      <c r="AC58" s="235" t="str">
        <f>IFERROR(VLOOKUP($A58,'中間シート (2)'!$M$6:$AR$65,AC$1,FALSE),"")</f>
        <v/>
      </c>
      <c r="AD58" s="235" t="str">
        <f>IFERROR(VLOOKUP($A58,'中間シート (2)'!$M$6:$AR$65,AD$1,FALSE),"")</f>
        <v/>
      </c>
      <c r="AE58" s="235"/>
      <c r="AF58" s="235"/>
      <c r="AG58" s="235"/>
      <c r="AH58" s="250" t="str">
        <f>IFERROR(VLOOKUP($A58,'中間シート (2)'!$M$6:$BC$67,AH$1,FALSE),"")</f>
        <v/>
      </c>
      <c r="AI58" s="250" t="str">
        <f>IFERROR(VLOOKUP($A58,'中間シート (2)'!$M$6:$BC$67,AI$1,FALSE),"")</f>
        <v/>
      </c>
      <c r="AJ58" s="250" t="str">
        <f>IFERROR(VLOOKUP($A58,'中間シート (2)'!$M$6:$BC$67,AJ$1,FALSE),"")</f>
        <v/>
      </c>
      <c r="AK58" s="250" t="str">
        <f>IFERROR(VLOOKUP($A58,'中間シート (2)'!$M$6:$BC$67,AK$1,FALSE),"")</f>
        <v/>
      </c>
      <c r="AL58" s="250" t="str">
        <f>IFERROR(VLOOKUP($A58,'中間シート (2)'!$M$6:$BC$67,AL$1,FALSE),"")</f>
        <v/>
      </c>
      <c r="AM58" s="250" t="str">
        <f>IFERROR(VLOOKUP($A58,'中間シート (2)'!$M$6:$BC$67,AM$1,FALSE),"")</f>
        <v/>
      </c>
      <c r="AN58" s="250" t="str">
        <f>IFERROR(VLOOKUP($A58,'中間シート (2)'!$M$6:$BC$67,AN$1,FALSE),"")</f>
        <v/>
      </c>
      <c r="AO58" s="250" t="str">
        <f>IFERROR(VLOOKUP($A58,'中間シート (2)'!$M$6:$BC$67,AO$1,FALSE),"")</f>
        <v/>
      </c>
      <c r="AR58" s="236"/>
      <c r="AS58" s="236"/>
      <c r="AT58" s="236"/>
      <c r="AU58" s="37">
        <f t="shared" si="182"/>
        <v>41</v>
      </c>
      <c r="AV58" s="37">
        <f t="shared" si="183"/>
        <v>41</v>
      </c>
      <c r="AW58" s="37" t="str">
        <f t="shared" si="58"/>
        <v/>
      </c>
      <c r="AX58" s="37" t="str">
        <f t="shared" si="59"/>
        <v/>
      </c>
      <c r="AY58" s="37" t="str">
        <f t="shared" si="60"/>
        <v/>
      </c>
      <c r="AZ58" s="37" t="str">
        <f t="shared" si="61"/>
        <v/>
      </c>
      <c r="BA58" s="37" t="str">
        <f t="shared" si="62"/>
        <v/>
      </c>
      <c r="BB58" s="37" t="str">
        <f ca="1">IF(AB58="","",IF(COUNTIF(エラー23シート!$G$5:$G$79, OFFSET(I58,IF(H58="",0,-H58+1),0)*100+OFFSET(X58,IF(H58="",0,-H58+1),0)*10+AB58)&gt;0,23,""))</f>
        <v/>
      </c>
      <c r="BC58" s="37" t="str">
        <f t="shared" si="63"/>
        <v/>
      </c>
      <c r="BD58" s="37" t="str">
        <f t="shared" si="64"/>
        <v/>
      </c>
      <c r="BE58" s="37" t="str">
        <f t="shared" si="65"/>
        <v/>
      </c>
      <c r="BF58" s="37" t="str">
        <f t="shared" si="66"/>
        <v/>
      </c>
      <c r="BG58" s="37" t="str">
        <f t="shared" si="67"/>
        <v/>
      </c>
      <c r="BH58" s="37" t="str">
        <f t="shared" si="68"/>
        <v/>
      </c>
      <c r="BI58" s="37" t="str">
        <f t="shared" si="69"/>
        <v/>
      </c>
      <c r="BJ58" s="37" t="str">
        <f t="shared" si="70"/>
        <v/>
      </c>
      <c r="BK58" s="37" t="str">
        <f t="shared" si="71"/>
        <v/>
      </c>
      <c r="BL58" s="37" t="str">
        <f t="shared" si="72"/>
        <v/>
      </c>
      <c r="BM58" s="37" t="str">
        <f t="shared" si="73"/>
        <v/>
      </c>
      <c r="BN58" s="37" t="str">
        <f t="shared" si="74"/>
        <v/>
      </c>
      <c r="BO58" s="37" t="str">
        <f t="shared" si="75"/>
        <v/>
      </c>
      <c r="BP58" s="37" t="str">
        <f t="shared" si="76"/>
        <v/>
      </c>
      <c r="BQ58" s="37" t="str">
        <f t="shared" si="77"/>
        <v/>
      </c>
      <c r="BR58" s="37" t="str">
        <f t="shared" si="78"/>
        <v/>
      </c>
      <c r="BS58" s="237" t="str">
        <f t="shared" si="79"/>
        <v/>
      </c>
      <c r="BT58" s="37" t="str">
        <f t="shared" si="80"/>
        <v/>
      </c>
      <c r="BU58" s="37" t="str">
        <f t="shared" si="81"/>
        <v/>
      </c>
      <c r="BV58" s="37" t="str">
        <f t="shared" si="82"/>
        <v/>
      </c>
      <c r="BW58" s="37" t="str">
        <f t="shared" si="83"/>
        <v/>
      </c>
      <c r="BX58" s="37" t="str">
        <f t="shared" si="84"/>
        <v/>
      </c>
      <c r="BY58" s="37" t="str">
        <f t="shared" si="85"/>
        <v/>
      </c>
      <c r="BZ58" s="37" t="str">
        <f t="shared" si="86"/>
        <v/>
      </c>
      <c r="CA58" s="37" t="str">
        <f t="shared" si="87"/>
        <v/>
      </c>
      <c r="CB58" s="37" t="str">
        <f t="shared" si="88"/>
        <v/>
      </c>
      <c r="CC58" s="37" t="str">
        <f t="shared" si="89"/>
        <v/>
      </c>
      <c r="CD58" s="37" t="str">
        <f t="shared" si="90"/>
        <v/>
      </c>
      <c r="CE58" s="37" t="str">
        <f t="shared" si="91"/>
        <v/>
      </c>
      <c r="CF58" s="37" t="str">
        <f t="shared" si="92"/>
        <v/>
      </c>
      <c r="CG58" s="37" t="str">
        <f t="shared" si="93"/>
        <v/>
      </c>
      <c r="CH58" s="37" t="str">
        <f t="shared" si="94"/>
        <v/>
      </c>
      <c r="CI58" s="37" t="str">
        <f t="shared" si="95"/>
        <v/>
      </c>
      <c r="CJ58" s="37" t="str">
        <f t="shared" si="96"/>
        <v/>
      </c>
      <c r="CK58" s="37" t="str">
        <f t="shared" si="97"/>
        <v/>
      </c>
      <c r="CL58" s="238" t="str">
        <f t="shared" si="98"/>
        <v/>
      </c>
      <c r="CM58" s="37" t="str">
        <f t="shared" si="99"/>
        <v/>
      </c>
      <c r="CN58" s="37" t="str">
        <f t="shared" si="100"/>
        <v/>
      </c>
      <c r="CO58" s="37" t="str">
        <f t="shared" si="101"/>
        <v/>
      </c>
      <c r="CP58" s="37" t="str">
        <f t="shared" si="102"/>
        <v/>
      </c>
      <c r="CQ58" s="37" t="str">
        <f t="shared" si="103"/>
        <v/>
      </c>
      <c r="CR58" s="37" t="str">
        <f t="shared" si="104"/>
        <v/>
      </c>
      <c r="CS58" s="37" t="str">
        <f t="shared" si="105"/>
        <v/>
      </c>
      <c r="CT58" s="37" t="str">
        <f t="shared" si="106"/>
        <v/>
      </c>
      <c r="CU58" s="37" t="str">
        <f t="shared" si="107"/>
        <v/>
      </c>
      <c r="CV58" s="239">
        <f t="shared" si="108"/>
        <v>0</v>
      </c>
      <c r="CW58" s="37" t="str">
        <f t="shared" si="109"/>
        <v/>
      </c>
      <c r="CX58" s="37" t="str">
        <f t="shared" si="110"/>
        <v/>
      </c>
      <c r="CY58" s="37" t="str">
        <f t="shared" si="111"/>
        <v/>
      </c>
      <c r="CZ58" s="37" t="str">
        <f t="shared" si="112"/>
        <v/>
      </c>
      <c r="DA58" s="37" t="str">
        <f t="shared" si="113"/>
        <v/>
      </c>
      <c r="DB58" s="37" t="str">
        <f t="shared" si="114"/>
        <v/>
      </c>
      <c r="DC58" s="37" t="str">
        <f t="shared" si="115"/>
        <v/>
      </c>
      <c r="DD58" s="37" t="str">
        <f t="shared" si="116"/>
        <v/>
      </c>
      <c r="DE58" s="37" t="str">
        <f t="shared" si="117"/>
        <v/>
      </c>
      <c r="DF58" s="37" t="str">
        <f t="shared" si="118"/>
        <v/>
      </c>
      <c r="DG58" s="37" t="str">
        <f t="shared" si="119"/>
        <v/>
      </c>
      <c r="DH58" s="37" t="str">
        <f t="shared" si="120"/>
        <v/>
      </c>
      <c r="DI58" s="37" t="str">
        <f t="shared" si="121"/>
        <v/>
      </c>
      <c r="DJ58" s="37" t="str">
        <f t="shared" si="122"/>
        <v/>
      </c>
      <c r="DK58" s="37" t="str">
        <f t="shared" si="123"/>
        <v/>
      </c>
      <c r="DL58" s="37" t="str">
        <f t="shared" si="124"/>
        <v/>
      </c>
      <c r="DM58" s="37" t="str">
        <f t="shared" si="125"/>
        <v/>
      </c>
      <c r="DN58" s="37" t="str">
        <f t="shared" si="126"/>
        <v/>
      </c>
      <c r="DO58" s="37" t="str">
        <f t="shared" si="127"/>
        <v/>
      </c>
      <c r="DP58" s="37" t="str">
        <f t="shared" si="128"/>
        <v/>
      </c>
      <c r="DQ58" s="37" t="str">
        <f t="shared" si="129"/>
        <v/>
      </c>
      <c r="DR58" s="37" t="str">
        <f t="shared" si="130"/>
        <v/>
      </c>
      <c r="DS58" s="37" t="str">
        <f t="shared" si="131"/>
        <v/>
      </c>
      <c r="DT58" s="37" t="str">
        <f t="shared" si="132"/>
        <v/>
      </c>
      <c r="DU58" s="37" t="str">
        <f t="shared" si="133"/>
        <v/>
      </c>
      <c r="DV58" s="37" t="str">
        <f t="shared" si="134"/>
        <v/>
      </c>
      <c r="DW58" s="37" t="str">
        <f t="shared" si="135"/>
        <v/>
      </c>
      <c r="DX58" s="37" t="str">
        <f t="shared" si="136"/>
        <v/>
      </c>
      <c r="DY58" s="37" t="str">
        <f t="shared" si="137"/>
        <v/>
      </c>
      <c r="DZ58" s="37" t="str">
        <f t="shared" si="138"/>
        <v/>
      </c>
      <c r="EA58" s="37" t="str">
        <f t="shared" si="139"/>
        <v/>
      </c>
      <c r="EB58" s="37" t="str">
        <f t="shared" si="140"/>
        <v/>
      </c>
      <c r="EC58" s="37" t="str">
        <f t="shared" si="141"/>
        <v/>
      </c>
      <c r="ED58" s="37" t="str">
        <f t="shared" si="142"/>
        <v/>
      </c>
      <c r="EE58" s="37" t="str">
        <f t="shared" si="143"/>
        <v/>
      </c>
      <c r="EF58" s="37" t="str">
        <f t="shared" si="144"/>
        <v/>
      </c>
      <c r="EG58" s="37" t="str">
        <f t="shared" si="145"/>
        <v/>
      </c>
      <c r="EH58" s="37" t="str">
        <f t="shared" si="146"/>
        <v/>
      </c>
      <c r="EI58" s="37" t="str">
        <f t="shared" si="147"/>
        <v/>
      </c>
      <c r="EJ58" s="37" t="str">
        <f t="shared" si="148"/>
        <v/>
      </c>
      <c r="EK58" s="37" t="str">
        <f t="shared" si="149"/>
        <v/>
      </c>
      <c r="EL58" s="37" t="str">
        <f t="shared" si="150"/>
        <v/>
      </c>
      <c r="EM58" s="37" t="str">
        <f t="shared" si="151"/>
        <v/>
      </c>
      <c r="EN58" s="37" t="str">
        <f t="shared" si="152"/>
        <v/>
      </c>
      <c r="EO58" s="37" t="str">
        <f t="shared" si="153"/>
        <v/>
      </c>
      <c r="EP58" s="37" t="str">
        <f t="shared" si="154"/>
        <v/>
      </c>
      <c r="EQ58" s="239" t="str">
        <f t="shared" ca="1" si="155"/>
        <v/>
      </c>
      <c r="ER58" s="239" t="str">
        <f t="shared" ca="1" si="156"/>
        <v/>
      </c>
      <c r="ES58" s="37" t="str">
        <f t="shared" ca="1" si="157"/>
        <v/>
      </c>
      <c r="ET58" s="37" t="str">
        <f t="shared" ca="1" si="158"/>
        <v/>
      </c>
      <c r="EU58" s="37" t="str">
        <f t="shared" ca="1" si="159"/>
        <v/>
      </c>
      <c r="EV58" s="37" t="str">
        <f t="shared" ca="1" si="160"/>
        <v/>
      </c>
      <c r="EW58" s="37" t="str">
        <f t="shared" ca="1" si="161"/>
        <v/>
      </c>
      <c r="EX58" s="37" t="str">
        <f t="shared" ca="1" si="162"/>
        <v/>
      </c>
      <c r="EY58" s="37" t="str">
        <f t="shared" ca="1" si="163"/>
        <v/>
      </c>
      <c r="EZ58" s="37" t="str">
        <f t="shared" ca="1" si="164"/>
        <v/>
      </c>
      <c r="FA58" s="37" t="str">
        <f t="shared" ca="1" si="165"/>
        <v/>
      </c>
      <c r="FB58" s="37" t="str">
        <f t="shared" ca="1" si="166"/>
        <v/>
      </c>
      <c r="FC58" s="37" t="str">
        <f t="shared" ca="1" si="167"/>
        <v/>
      </c>
      <c r="FD58" s="239">
        <f t="shared" si="168"/>
        <v>1</v>
      </c>
      <c r="FE58" s="37" t="str">
        <f t="shared" si="169"/>
        <v/>
      </c>
      <c r="FF58" s="37" t="str">
        <f t="shared" si="170"/>
        <v/>
      </c>
      <c r="FG58" s="37" t="str">
        <f t="shared" si="171"/>
        <v/>
      </c>
      <c r="FH58" s="37" t="str">
        <f t="shared" si="172"/>
        <v/>
      </c>
      <c r="FI58" s="239" t="str">
        <f>IF(B58=0,"",COUNTIF(FD$6:FD58,FD58))</f>
        <v/>
      </c>
      <c r="FJ58" s="37" t="str">
        <f t="shared" si="173"/>
        <v/>
      </c>
      <c r="FK58" s="240" t="str">
        <f t="shared" si="174"/>
        <v/>
      </c>
      <c r="FL58" s="37" t="str">
        <f t="shared" si="175"/>
        <v/>
      </c>
      <c r="FM58" s="37" t="str">
        <f t="shared" si="176"/>
        <v/>
      </c>
      <c r="FN58" s="37" t="str">
        <f t="shared" si="177"/>
        <v/>
      </c>
      <c r="FO58" s="37" t="str">
        <f t="shared" si="178"/>
        <v/>
      </c>
    </row>
    <row r="59" spans="1:171" ht="19.2">
      <c r="A59" s="233">
        <v>54</v>
      </c>
      <c r="B59" s="233">
        <f>COUNTIF('中間シート (2)'!M:M,行政集計シート※記入不要です!A59)</f>
        <v>0</v>
      </c>
      <c r="C59" s="241" t="str">
        <f t="shared" si="185"/>
        <v/>
      </c>
      <c r="D59" s="241" t="str">
        <f t="shared" si="184"/>
        <v/>
      </c>
      <c r="E59" s="241" t="str">
        <f t="shared" si="181"/>
        <v/>
      </c>
      <c r="F59" s="242"/>
      <c r="G59" s="235" t="str">
        <f>IFERROR(VLOOKUP($A59,'中間シート (2)'!$M$6:$AR$65,G$1,FALSE),"")</f>
        <v/>
      </c>
      <c r="H59" s="235" t="str">
        <f>IFERROR(VLOOKUP($A59,'中間シート (2)'!$M$6:$AR$65,H$1,FALSE),"")</f>
        <v/>
      </c>
      <c r="I59" s="235" t="str">
        <f>IFERROR(VLOOKUP($A59,'中間シート (2)'!$M$6:$AR$65,I$1,FALSE),"")</f>
        <v/>
      </c>
      <c r="J59" s="235" t="str">
        <f>IFERROR(VLOOKUP($A59,'中間シート (2)'!$M$6:$AR$65,J$1,FALSE),"")</f>
        <v/>
      </c>
      <c r="K59" s="235" t="str">
        <f>IFERROR(VLOOKUP($A59,'中間シート (2)'!$M$6:$AR$65,K$1,FALSE),"")</f>
        <v/>
      </c>
      <c r="L59" s="235" t="str">
        <f>IFERROR(VLOOKUP($A59,'中間シート (2)'!$M$6:$AR$65,L$1,FALSE),"")</f>
        <v/>
      </c>
      <c r="M59" s="235" t="str">
        <f>IFERROR(VLOOKUP($A59,'中間シート (2)'!$M$6:$AR$65,M$1,FALSE),"")</f>
        <v/>
      </c>
      <c r="N59" s="235" t="str">
        <f>IFERROR(VLOOKUP($A59,'中間シート (2)'!$M$6:$AR$65,N$1,FALSE),"")</f>
        <v/>
      </c>
      <c r="O59" s="235" t="str">
        <f>IFERROR(VLOOKUP($A59,'中間シート (2)'!$M$6:$AR$65,O$1,FALSE),"")</f>
        <v/>
      </c>
      <c r="P59" s="235" t="str">
        <f>IFERROR(VLOOKUP($A59,'中間シート (2)'!$M$6:$AR$65,P$1,FALSE),"")</f>
        <v/>
      </c>
      <c r="Q59" s="235" t="str">
        <f>IFERROR(VLOOKUP($A59,'中間シート (2)'!$M$6:$AR$65,Q$1,FALSE),"")</f>
        <v/>
      </c>
      <c r="R59" s="235" t="str">
        <f>IFERROR(VLOOKUP($A59,'中間シート (2)'!$M$6:$AR$65,R$1,FALSE),"")</f>
        <v/>
      </c>
      <c r="S59" s="235" t="str">
        <f>IFERROR(VLOOKUP($A59,'中間シート (2)'!$M$6:$AR$65,S$1,FALSE),"")</f>
        <v/>
      </c>
      <c r="T59" s="235" t="str">
        <f>IFERROR(VLOOKUP($A59,'中間シート (2)'!$M$6:$AR$65,T$1,FALSE),"")</f>
        <v/>
      </c>
      <c r="U59" s="235" t="str">
        <f>IFERROR(VLOOKUP($A59,'中間シート (2)'!$M$6:$AR$65,U$1,FALSE),"")</f>
        <v/>
      </c>
      <c r="V59" s="235"/>
      <c r="W59" s="235" t="str">
        <f>IFERROR(VLOOKUP($A59,'中間シート (2)'!$M$6:$AR$65,W$1,FALSE),"")</f>
        <v/>
      </c>
      <c r="X59" s="235" t="str">
        <f>IFERROR(VLOOKUP($A59,'中間シート (2)'!$M$6:$AR$65,X$1,FALSE),"")</f>
        <v/>
      </c>
      <c r="Y59" s="235" t="str">
        <f>IFERROR(VLOOKUP($A59,'中間シート (2)'!$M$6:$AR$65,Y$1,FALSE),"")</f>
        <v/>
      </c>
      <c r="Z59" s="235" t="str">
        <f>IFERROR(VLOOKUP($A59,'中間シート (2)'!$M$6:$AR$65,Z$1,FALSE),"")</f>
        <v/>
      </c>
      <c r="AA59" s="235" t="str">
        <f>IFERROR(VLOOKUP($A59,'中間シート (2)'!$M$6:$AR$65,AA$1,FALSE),"")</f>
        <v/>
      </c>
      <c r="AB59" s="235" t="str">
        <f>IFERROR(VLOOKUP($A59,'中間シート (2)'!$M$6:$AR$65,AB$1,FALSE),"")</f>
        <v/>
      </c>
      <c r="AC59" s="235" t="str">
        <f>IFERROR(VLOOKUP($A59,'中間シート (2)'!$M$6:$AR$65,AC$1,FALSE),"")</f>
        <v/>
      </c>
      <c r="AD59" s="235" t="str">
        <f>IFERROR(VLOOKUP($A59,'中間シート (2)'!$M$6:$AR$65,AD$1,FALSE),"")</f>
        <v/>
      </c>
      <c r="AE59" s="235"/>
      <c r="AF59" s="235"/>
      <c r="AG59" s="235"/>
      <c r="AH59" s="250" t="str">
        <f>IFERROR(VLOOKUP($A59,'中間シート (2)'!$M$6:$BC$67,AH$1,FALSE),"")</f>
        <v/>
      </c>
      <c r="AI59" s="250" t="str">
        <f>IFERROR(VLOOKUP($A59,'中間シート (2)'!$M$6:$BC$67,AI$1,FALSE),"")</f>
        <v/>
      </c>
      <c r="AJ59" s="250" t="str">
        <f>IFERROR(VLOOKUP($A59,'中間シート (2)'!$M$6:$BC$67,AJ$1,FALSE),"")</f>
        <v/>
      </c>
      <c r="AK59" s="250" t="str">
        <f>IFERROR(VLOOKUP($A59,'中間シート (2)'!$M$6:$BC$67,AK$1,FALSE),"")</f>
        <v/>
      </c>
      <c r="AL59" s="250" t="str">
        <f>IFERROR(VLOOKUP($A59,'中間シート (2)'!$M$6:$BC$67,AL$1,FALSE),"")</f>
        <v/>
      </c>
      <c r="AM59" s="250" t="str">
        <f>IFERROR(VLOOKUP($A59,'中間シート (2)'!$M$6:$BC$67,AM$1,FALSE),"")</f>
        <v/>
      </c>
      <c r="AN59" s="250" t="str">
        <f>IFERROR(VLOOKUP($A59,'中間シート (2)'!$M$6:$BC$67,AN$1,FALSE),"")</f>
        <v/>
      </c>
      <c r="AO59" s="250" t="str">
        <f>IFERROR(VLOOKUP($A59,'中間シート (2)'!$M$6:$BC$67,AO$1,FALSE),"")</f>
        <v/>
      </c>
      <c r="AR59" s="236"/>
      <c r="AS59" s="236"/>
      <c r="AT59" s="236"/>
      <c r="AU59" s="37">
        <f t="shared" si="182"/>
        <v>41</v>
      </c>
      <c r="AV59" s="37">
        <f t="shared" si="183"/>
        <v>41</v>
      </c>
      <c r="AW59" s="37" t="str">
        <f t="shared" si="58"/>
        <v/>
      </c>
      <c r="AX59" s="37" t="str">
        <f t="shared" si="59"/>
        <v/>
      </c>
      <c r="AY59" s="37" t="str">
        <f t="shared" si="60"/>
        <v/>
      </c>
      <c r="AZ59" s="37" t="str">
        <f t="shared" si="61"/>
        <v/>
      </c>
      <c r="BA59" s="37" t="str">
        <f t="shared" si="62"/>
        <v/>
      </c>
      <c r="BB59" s="37" t="str">
        <f ca="1">IF(AB59="","",IF(COUNTIF(エラー23シート!$G$5:$G$79, OFFSET(I59,IF(H59="",0,-H59+1),0)*100+OFFSET(X59,IF(H59="",0,-H59+1),0)*10+AB59)&gt;0,23,""))</f>
        <v/>
      </c>
      <c r="BC59" s="37" t="str">
        <f t="shared" si="63"/>
        <v/>
      </c>
      <c r="BD59" s="37" t="str">
        <f t="shared" si="64"/>
        <v/>
      </c>
      <c r="BE59" s="37" t="str">
        <f t="shared" si="65"/>
        <v/>
      </c>
      <c r="BF59" s="37" t="str">
        <f t="shared" si="66"/>
        <v/>
      </c>
      <c r="BG59" s="37" t="str">
        <f t="shared" si="67"/>
        <v/>
      </c>
      <c r="BH59" s="37" t="str">
        <f t="shared" si="68"/>
        <v/>
      </c>
      <c r="BI59" s="37" t="str">
        <f t="shared" si="69"/>
        <v/>
      </c>
      <c r="BJ59" s="37" t="str">
        <f t="shared" si="70"/>
        <v/>
      </c>
      <c r="BK59" s="37" t="str">
        <f t="shared" si="71"/>
        <v/>
      </c>
      <c r="BL59" s="37" t="str">
        <f t="shared" si="72"/>
        <v/>
      </c>
      <c r="BM59" s="37" t="str">
        <f t="shared" si="73"/>
        <v/>
      </c>
      <c r="BN59" s="37" t="str">
        <f t="shared" si="74"/>
        <v/>
      </c>
      <c r="BO59" s="37" t="str">
        <f t="shared" si="75"/>
        <v/>
      </c>
      <c r="BP59" s="37" t="str">
        <f t="shared" si="76"/>
        <v/>
      </c>
      <c r="BQ59" s="37" t="str">
        <f t="shared" si="77"/>
        <v/>
      </c>
      <c r="BR59" s="37" t="str">
        <f t="shared" si="78"/>
        <v/>
      </c>
      <c r="BS59" s="237" t="str">
        <f t="shared" si="79"/>
        <v/>
      </c>
      <c r="BT59" s="37" t="str">
        <f t="shared" si="80"/>
        <v/>
      </c>
      <c r="BU59" s="37" t="str">
        <f t="shared" si="81"/>
        <v/>
      </c>
      <c r="BV59" s="37" t="str">
        <f t="shared" si="82"/>
        <v/>
      </c>
      <c r="BW59" s="37" t="str">
        <f t="shared" si="83"/>
        <v/>
      </c>
      <c r="BX59" s="37" t="str">
        <f t="shared" si="84"/>
        <v/>
      </c>
      <c r="BY59" s="37" t="str">
        <f t="shared" si="85"/>
        <v/>
      </c>
      <c r="BZ59" s="37" t="str">
        <f t="shared" si="86"/>
        <v/>
      </c>
      <c r="CA59" s="37" t="str">
        <f t="shared" si="87"/>
        <v/>
      </c>
      <c r="CB59" s="37" t="str">
        <f t="shared" si="88"/>
        <v/>
      </c>
      <c r="CC59" s="37" t="str">
        <f t="shared" si="89"/>
        <v/>
      </c>
      <c r="CD59" s="37" t="str">
        <f t="shared" si="90"/>
        <v/>
      </c>
      <c r="CE59" s="37" t="str">
        <f t="shared" si="91"/>
        <v/>
      </c>
      <c r="CF59" s="37" t="str">
        <f t="shared" si="92"/>
        <v/>
      </c>
      <c r="CG59" s="37" t="str">
        <f t="shared" si="93"/>
        <v/>
      </c>
      <c r="CH59" s="37" t="str">
        <f t="shared" si="94"/>
        <v/>
      </c>
      <c r="CI59" s="37" t="str">
        <f t="shared" si="95"/>
        <v/>
      </c>
      <c r="CJ59" s="37" t="str">
        <f t="shared" si="96"/>
        <v/>
      </c>
      <c r="CK59" s="37" t="str">
        <f t="shared" si="97"/>
        <v/>
      </c>
      <c r="CL59" s="238" t="str">
        <f t="shared" si="98"/>
        <v/>
      </c>
      <c r="CM59" s="37" t="str">
        <f t="shared" si="99"/>
        <v/>
      </c>
      <c r="CN59" s="37" t="str">
        <f t="shared" si="100"/>
        <v/>
      </c>
      <c r="CO59" s="37" t="str">
        <f t="shared" si="101"/>
        <v/>
      </c>
      <c r="CP59" s="37" t="str">
        <f t="shared" si="102"/>
        <v/>
      </c>
      <c r="CQ59" s="37" t="str">
        <f t="shared" si="103"/>
        <v/>
      </c>
      <c r="CR59" s="37" t="str">
        <f t="shared" si="104"/>
        <v/>
      </c>
      <c r="CS59" s="37" t="str">
        <f t="shared" si="105"/>
        <v/>
      </c>
      <c r="CT59" s="37" t="str">
        <f t="shared" si="106"/>
        <v/>
      </c>
      <c r="CU59" s="37" t="str">
        <f t="shared" si="107"/>
        <v/>
      </c>
      <c r="CV59" s="239">
        <f t="shared" si="108"/>
        <v>0</v>
      </c>
      <c r="CW59" s="37" t="str">
        <f t="shared" si="109"/>
        <v/>
      </c>
      <c r="CX59" s="37" t="str">
        <f t="shared" si="110"/>
        <v/>
      </c>
      <c r="CY59" s="37" t="str">
        <f t="shared" si="111"/>
        <v/>
      </c>
      <c r="CZ59" s="37" t="str">
        <f t="shared" si="112"/>
        <v/>
      </c>
      <c r="DA59" s="37" t="str">
        <f t="shared" si="113"/>
        <v/>
      </c>
      <c r="DB59" s="37" t="str">
        <f t="shared" si="114"/>
        <v/>
      </c>
      <c r="DC59" s="37" t="str">
        <f t="shared" si="115"/>
        <v/>
      </c>
      <c r="DD59" s="37" t="str">
        <f t="shared" si="116"/>
        <v/>
      </c>
      <c r="DE59" s="37" t="str">
        <f t="shared" si="117"/>
        <v/>
      </c>
      <c r="DF59" s="37" t="str">
        <f t="shared" si="118"/>
        <v/>
      </c>
      <c r="DG59" s="37" t="str">
        <f t="shared" si="119"/>
        <v/>
      </c>
      <c r="DH59" s="37" t="str">
        <f t="shared" si="120"/>
        <v/>
      </c>
      <c r="DI59" s="37" t="str">
        <f t="shared" si="121"/>
        <v/>
      </c>
      <c r="DJ59" s="37" t="str">
        <f t="shared" si="122"/>
        <v/>
      </c>
      <c r="DK59" s="37" t="str">
        <f t="shared" si="123"/>
        <v/>
      </c>
      <c r="DL59" s="37" t="str">
        <f t="shared" si="124"/>
        <v/>
      </c>
      <c r="DM59" s="37" t="str">
        <f t="shared" si="125"/>
        <v/>
      </c>
      <c r="DN59" s="37" t="str">
        <f t="shared" si="126"/>
        <v/>
      </c>
      <c r="DO59" s="37" t="str">
        <f t="shared" si="127"/>
        <v/>
      </c>
      <c r="DP59" s="37" t="str">
        <f t="shared" si="128"/>
        <v/>
      </c>
      <c r="DQ59" s="37" t="str">
        <f t="shared" si="129"/>
        <v/>
      </c>
      <c r="DR59" s="37" t="str">
        <f t="shared" si="130"/>
        <v/>
      </c>
      <c r="DS59" s="37" t="str">
        <f t="shared" si="131"/>
        <v/>
      </c>
      <c r="DT59" s="37" t="str">
        <f t="shared" si="132"/>
        <v/>
      </c>
      <c r="DU59" s="37" t="str">
        <f t="shared" si="133"/>
        <v/>
      </c>
      <c r="DV59" s="37" t="str">
        <f t="shared" si="134"/>
        <v/>
      </c>
      <c r="DW59" s="37" t="str">
        <f t="shared" si="135"/>
        <v/>
      </c>
      <c r="DX59" s="37" t="str">
        <f t="shared" si="136"/>
        <v/>
      </c>
      <c r="DY59" s="37" t="str">
        <f t="shared" si="137"/>
        <v/>
      </c>
      <c r="DZ59" s="37" t="str">
        <f t="shared" si="138"/>
        <v/>
      </c>
      <c r="EA59" s="37" t="str">
        <f t="shared" si="139"/>
        <v/>
      </c>
      <c r="EB59" s="37" t="str">
        <f t="shared" si="140"/>
        <v/>
      </c>
      <c r="EC59" s="37" t="str">
        <f t="shared" si="141"/>
        <v/>
      </c>
      <c r="ED59" s="37" t="str">
        <f t="shared" si="142"/>
        <v/>
      </c>
      <c r="EE59" s="37" t="str">
        <f t="shared" si="143"/>
        <v/>
      </c>
      <c r="EF59" s="37" t="str">
        <f t="shared" si="144"/>
        <v/>
      </c>
      <c r="EG59" s="37" t="str">
        <f t="shared" si="145"/>
        <v/>
      </c>
      <c r="EH59" s="37" t="str">
        <f t="shared" si="146"/>
        <v/>
      </c>
      <c r="EI59" s="37" t="str">
        <f t="shared" si="147"/>
        <v/>
      </c>
      <c r="EJ59" s="37" t="str">
        <f t="shared" si="148"/>
        <v/>
      </c>
      <c r="EK59" s="37" t="str">
        <f t="shared" si="149"/>
        <v/>
      </c>
      <c r="EL59" s="37" t="str">
        <f t="shared" si="150"/>
        <v/>
      </c>
      <c r="EM59" s="37" t="str">
        <f t="shared" si="151"/>
        <v/>
      </c>
      <c r="EN59" s="37" t="str">
        <f t="shared" si="152"/>
        <v/>
      </c>
      <c r="EO59" s="37" t="str">
        <f t="shared" si="153"/>
        <v/>
      </c>
      <c r="EP59" s="37" t="str">
        <f t="shared" si="154"/>
        <v/>
      </c>
      <c r="EQ59" s="239" t="str">
        <f t="shared" ca="1" si="155"/>
        <v/>
      </c>
      <c r="ER59" s="239" t="str">
        <f t="shared" ca="1" si="156"/>
        <v/>
      </c>
      <c r="ES59" s="37" t="str">
        <f t="shared" ca="1" si="157"/>
        <v/>
      </c>
      <c r="ET59" s="37" t="str">
        <f t="shared" ca="1" si="158"/>
        <v/>
      </c>
      <c r="EU59" s="37" t="str">
        <f t="shared" ca="1" si="159"/>
        <v/>
      </c>
      <c r="EV59" s="37" t="str">
        <f t="shared" ca="1" si="160"/>
        <v/>
      </c>
      <c r="EW59" s="37" t="str">
        <f t="shared" ca="1" si="161"/>
        <v/>
      </c>
      <c r="EX59" s="37" t="str">
        <f t="shared" ca="1" si="162"/>
        <v/>
      </c>
      <c r="EY59" s="37" t="str">
        <f t="shared" ca="1" si="163"/>
        <v/>
      </c>
      <c r="EZ59" s="37" t="str">
        <f t="shared" ca="1" si="164"/>
        <v/>
      </c>
      <c r="FA59" s="37" t="str">
        <f t="shared" ca="1" si="165"/>
        <v/>
      </c>
      <c r="FB59" s="37" t="str">
        <f t="shared" ca="1" si="166"/>
        <v/>
      </c>
      <c r="FC59" s="37" t="str">
        <f t="shared" ca="1" si="167"/>
        <v/>
      </c>
      <c r="FD59" s="239">
        <f t="shared" si="168"/>
        <v>1</v>
      </c>
      <c r="FE59" s="37" t="str">
        <f t="shared" si="169"/>
        <v/>
      </c>
      <c r="FF59" s="37" t="str">
        <f t="shared" si="170"/>
        <v/>
      </c>
      <c r="FG59" s="37" t="str">
        <f t="shared" si="171"/>
        <v/>
      </c>
      <c r="FH59" s="37" t="str">
        <f t="shared" si="172"/>
        <v/>
      </c>
      <c r="FI59" s="239" t="str">
        <f>IF(B59=0,"",COUNTIF(FD$6:FD59,FD59))</f>
        <v/>
      </c>
      <c r="FJ59" s="37" t="str">
        <f t="shared" si="173"/>
        <v/>
      </c>
      <c r="FK59" s="240" t="str">
        <f t="shared" si="174"/>
        <v/>
      </c>
      <c r="FL59" s="37" t="str">
        <f t="shared" si="175"/>
        <v/>
      </c>
      <c r="FM59" s="37" t="str">
        <f t="shared" si="176"/>
        <v/>
      </c>
      <c r="FN59" s="37" t="str">
        <f t="shared" si="177"/>
        <v/>
      </c>
      <c r="FO59" s="37" t="str">
        <f t="shared" si="178"/>
        <v/>
      </c>
    </row>
    <row r="60" spans="1:171" ht="19.2">
      <c r="A60" s="233">
        <v>55</v>
      </c>
      <c r="B60" s="233">
        <f>COUNTIF('中間シート (2)'!M:M,行政集計シート※記入不要です!A60)</f>
        <v>0</v>
      </c>
      <c r="C60" s="241" t="str">
        <f t="shared" si="185"/>
        <v/>
      </c>
      <c r="D60" s="241" t="str">
        <f t="shared" si="184"/>
        <v/>
      </c>
      <c r="E60" s="241" t="str">
        <f t="shared" si="181"/>
        <v/>
      </c>
      <c r="F60" s="242"/>
      <c r="G60" s="235" t="str">
        <f>IFERROR(VLOOKUP($A60,'中間シート (2)'!$M$6:$AR$65,G$1,FALSE),"")</f>
        <v/>
      </c>
      <c r="H60" s="235" t="str">
        <f>IFERROR(VLOOKUP($A60,'中間シート (2)'!$M$6:$AR$65,H$1,FALSE),"")</f>
        <v/>
      </c>
      <c r="I60" s="235" t="str">
        <f>IFERROR(VLOOKUP($A60,'中間シート (2)'!$M$6:$AR$65,I$1,FALSE),"")</f>
        <v/>
      </c>
      <c r="J60" s="235" t="str">
        <f>IFERROR(VLOOKUP($A60,'中間シート (2)'!$M$6:$AR$65,J$1,FALSE),"")</f>
        <v/>
      </c>
      <c r="K60" s="235" t="str">
        <f>IFERROR(VLOOKUP($A60,'中間シート (2)'!$M$6:$AR$65,K$1,FALSE),"")</f>
        <v/>
      </c>
      <c r="L60" s="235" t="str">
        <f>IFERROR(VLOOKUP($A60,'中間シート (2)'!$M$6:$AR$65,L$1,FALSE),"")</f>
        <v/>
      </c>
      <c r="M60" s="235" t="str">
        <f>IFERROR(VLOOKUP($A60,'中間シート (2)'!$M$6:$AR$65,M$1,FALSE),"")</f>
        <v/>
      </c>
      <c r="N60" s="235" t="str">
        <f>IFERROR(VLOOKUP($A60,'中間シート (2)'!$M$6:$AR$65,N$1,FALSE),"")</f>
        <v/>
      </c>
      <c r="O60" s="235" t="str">
        <f>IFERROR(VLOOKUP($A60,'中間シート (2)'!$M$6:$AR$65,O$1,FALSE),"")</f>
        <v/>
      </c>
      <c r="P60" s="235" t="str">
        <f>IFERROR(VLOOKUP($A60,'中間シート (2)'!$M$6:$AR$65,P$1,FALSE),"")</f>
        <v/>
      </c>
      <c r="Q60" s="235" t="str">
        <f>IFERROR(VLOOKUP($A60,'中間シート (2)'!$M$6:$AR$65,Q$1,FALSE),"")</f>
        <v/>
      </c>
      <c r="R60" s="235" t="str">
        <f>IFERROR(VLOOKUP($A60,'中間シート (2)'!$M$6:$AR$65,R$1,FALSE),"")</f>
        <v/>
      </c>
      <c r="S60" s="235" t="str">
        <f>IFERROR(VLOOKUP($A60,'中間シート (2)'!$M$6:$AR$65,S$1,FALSE),"")</f>
        <v/>
      </c>
      <c r="T60" s="235" t="str">
        <f>IFERROR(VLOOKUP($A60,'中間シート (2)'!$M$6:$AR$65,T$1,FALSE),"")</f>
        <v/>
      </c>
      <c r="U60" s="235" t="str">
        <f>IFERROR(VLOOKUP($A60,'中間シート (2)'!$M$6:$AR$65,U$1,FALSE),"")</f>
        <v/>
      </c>
      <c r="V60" s="235"/>
      <c r="W60" s="235" t="str">
        <f>IFERROR(VLOOKUP($A60,'中間シート (2)'!$M$6:$AR$65,W$1,FALSE),"")</f>
        <v/>
      </c>
      <c r="X60" s="235" t="str">
        <f>IFERROR(VLOOKUP($A60,'中間シート (2)'!$M$6:$AR$65,X$1,FALSE),"")</f>
        <v/>
      </c>
      <c r="Y60" s="235" t="str">
        <f>IFERROR(VLOOKUP($A60,'中間シート (2)'!$M$6:$AR$65,Y$1,FALSE),"")</f>
        <v/>
      </c>
      <c r="Z60" s="235" t="str">
        <f>IFERROR(VLOOKUP($A60,'中間シート (2)'!$M$6:$AR$65,Z$1,FALSE),"")</f>
        <v/>
      </c>
      <c r="AA60" s="235" t="str">
        <f>IFERROR(VLOOKUP($A60,'中間シート (2)'!$M$6:$AR$65,AA$1,FALSE),"")</f>
        <v/>
      </c>
      <c r="AB60" s="235" t="str">
        <f>IFERROR(VLOOKUP($A60,'中間シート (2)'!$M$6:$AR$65,AB$1,FALSE),"")</f>
        <v/>
      </c>
      <c r="AC60" s="235" t="str">
        <f>IFERROR(VLOOKUP($A60,'中間シート (2)'!$M$6:$AR$65,AC$1,FALSE),"")</f>
        <v/>
      </c>
      <c r="AD60" s="235" t="str">
        <f>IFERROR(VLOOKUP($A60,'中間シート (2)'!$M$6:$AR$65,AD$1,FALSE),"")</f>
        <v/>
      </c>
      <c r="AE60" s="235"/>
      <c r="AF60" s="235"/>
      <c r="AG60" s="235"/>
      <c r="AH60" s="250" t="str">
        <f>IFERROR(VLOOKUP($A60,'中間シート (2)'!$M$6:$BC$67,AH$1,FALSE),"")</f>
        <v/>
      </c>
      <c r="AI60" s="250" t="str">
        <f>IFERROR(VLOOKUP($A60,'中間シート (2)'!$M$6:$BC$67,AI$1,FALSE),"")</f>
        <v/>
      </c>
      <c r="AJ60" s="250" t="str">
        <f>IFERROR(VLOOKUP($A60,'中間シート (2)'!$M$6:$BC$67,AJ$1,FALSE),"")</f>
        <v/>
      </c>
      <c r="AK60" s="250" t="str">
        <f>IFERROR(VLOOKUP($A60,'中間シート (2)'!$M$6:$BC$67,AK$1,FALSE),"")</f>
        <v/>
      </c>
      <c r="AL60" s="250" t="str">
        <f>IFERROR(VLOOKUP($A60,'中間シート (2)'!$M$6:$BC$67,AL$1,FALSE),"")</f>
        <v/>
      </c>
      <c r="AM60" s="250" t="str">
        <f>IFERROR(VLOOKUP($A60,'中間シート (2)'!$M$6:$BC$67,AM$1,FALSE),"")</f>
        <v/>
      </c>
      <c r="AN60" s="250" t="str">
        <f>IFERROR(VLOOKUP($A60,'中間シート (2)'!$M$6:$BC$67,AN$1,FALSE),"")</f>
        <v/>
      </c>
      <c r="AO60" s="250" t="str">
        <f>IFERROR(VLOOKUP($A60,'中間シート (2)'!$M$6:$BC$67,AO$1,FALSE),"")</f>
        <v/>
      </c>
      <c r="AR60" s="236"/>
      <c r="AS60" s="236"/>
      <c r="AT60" s="236"/>
      <c r="AU60" s="37">
        <f t="shared" si="182"/>
        <v>41</v>
      </c>
      <c r="AV60" s="37">
        <f t="shared" si="183"/>
        <v>41</v>
      </c>
      <c r="AW60" s="37" t="str">
        <f t="shared" si="58"/>
        <v/>
      </c>
      <c r="AX60" s="37" t="str">
        <f t="shared" si="59"/>
        <v/>
      </c>
      <c r="AY60" s="37" t="str">
        <f t="shared" si="60"/>
        <v/>
      </c>
      <c r="AZ60" s="37" t="str">
        <f t="shared" si="61"/>
        <v/>
      </c>
      <c r="BA60" s="37" t="str">
        <f t="shared" si="62"/>
        <v/>
      </c>
      <c r="BB60" s="37" t="str">
        <f ca="1">IF(AB60="","",IF(COUNTIF(エラー23シート!$G$5:$G$79, OFFSET(I60,IF(H60="",0,-H60+1),0)*100+OFFSET(X60,IF(H60="",0,-H60+1),0)*10+AB60)&gt;0,23,""))</f>
        <v/>
      </c>
      <c r="BC60" s="37" t="str">
        <f t="shared" si="63"/>
        <v/>
      </c>
      <c r="BD60" s="37" t="str">
        <f t="shared" si="64"/>
        <v/>
      </c>
      <c r="BE60" s="37" t="str">
        <f t="shared" si="65"/>
        <v/>
      </c>
      <c r="BF60" s="37" t="str">
        <f t="shared" si="66"/>
        <v/>
      </c>
      <c r="BG60" s="37" t="str">
        <f t="shared" si="67"/>
        <v/>
      </c>
      <c r="BH60" s="37" t="str">
        <f t="shared" si="68"/>
        <v/>
      </c>
      <c r="BI60" s="37" t="str">
        <f t="shared" si="69"/>
        <v/>
      </c>
      <c r="BJ60" s="37" t="str">
        <f t="shared" si="70"/>
        <v/>
      </c>
      <c r="BK60" s="37" t="str">
        <f t="shared" si="71"/>
        <v/>
      </c>
      <c r="BL60" s="37" t="str">
        <f t="shared" si="72"/>
        <v/>
      </c>
      <c r="BM60" s="37" t="str">
        <f t="shared" si="73"/>
        <v/>
      </c>
      <c r="BN60" s="37" t="str">
        <f t="shared" si="74"/>
        <v/>
      </c>
      <c r="BO60" s="37" t="str">
        <f t="shared" si="75"/>
        <v/>
      </c>
      <c r="BP60" s="37" t="str">
        <f t="shared" si="76"/>
        <v/>
      </c>
      <c r="BQ60" s="37" t="str">
        <f t="shared" si="77"/>
        <v/>
      </c>
      <c r="BR60" s="37" t="str">
        <f t="shared" si="78"/>
        <v/>
      </c>
      <c r="BS60" s="237" t="str">
        <f t="shared" si="79"/>
        <v/>
      </c>
      <c r="BT60" s="37" t="str">
        <f t="shared" si="80"/>
        <v/>
      </c>
      <c r="BU60" s="37" t="str">
        <f t="shared" si="81"/>
        <v/>
      </c>
      <c r="BV60" s="37" t="str">
        <f t="shared" si="82"/>
        <v/>
      </c>
      <c r="BW60" s="37" t="str">
        <f t="shared" si="83"/>
        <v/>
      </c>
      <c r="BX60" s="37" t="str">
        <f t="shared" si="84"/>
        <v/>
      </c>
      <c r="BY60" s="37" t="str">
        <f t="shared" si="85"/>
        <v/>
      </c>
      <c r="BZ60" s="37" t="str">
        <f t="shared" si="86"/>
        <v/>
      </c>
      <c r="CA60" s="37" t="str">
        <f t="shared" si="87"/>
        <v/>
      </c>
      <c r="CB60" s="37" t="str">
        <f t="shared" si="88"/>
        <v/>
      </c>
      <c r="CC60" s="37" t="str">
        <f t="shared" si="89"/>
        <v/>
      </c>
      <c r="CD60" s="37" t="str">
        <f t="shared" si="90"/>
        <v/>
      </c>
      <c r="CE60" s="37" t="str">
        <f t="shared" si="91"/>
        <v/>
      </c>
      <c r="CF60" s="37" t="str">
        <f t="shared" si="92"/>
        <v/>
      </c>
      <c r="CG60" s="37" t="str">
        <f t="shared" si="93"/>
        <v/>
      </c>
      <c r="CH60" s="37" t="str">
        <f t="shared" si="94"/>
        <v/>
      </c>
      <c r="CI60" s="37" t="str">
        <f t="shared" si="95"/>
        <v/>
      </c>
      <c r="CJ60" s="37" t="str">
        <f t="shared" si="96"/>
        <v/>
      </c>
      <c r="CK60" s="37" t="str">
        <f t="shared" si="97"/>
        <v/>
      </c>
      <c r="CL60" s="238" t="str">
        <f t="shared" si="98"/>
        <v/>
      </c>
      <c r="CM60" s="37" t="str">
        <f t="shared" si="99"/>
        <v/>
      </c>
      <c r="CN60" s="37" t="str">
        <f t="shared" si="100"/>
        <v/>
      </c>
      <c r="CO60" s="37" t="str">
        <f t="shared" si="101"/>
        <v/>
      </c>
      <c r="CP60" s="37" t="str">
        <f t="shared" si="102"/>
        <v/>
      </c>
      <c r="CQ60" s="37" t="str">
        <f t="shared" si="103"/>
        <v/>
      </c>
      <c r="CR60" s="37" t="str">
        <f t="shared" si="104"/>
        <v/>
      </c>
      <c r="CS60" s="37" t="str">
        <f t="shared" si="105"/>
        <v/>
      </c>
      <c r="CT60" s="37" t="str">
        <f t="shared" si="106"/>
        <v/>
      </c>
      <c r="CU60" s="37" t="str">
        <f t="shared" si="107"/>
        <v/>
      </c>
      <c r="CV60" s="239">
        <f t="shared" si="108"/>
        <v>0</v>
      </c>
      <c r="CW60" s="37" t="str">
        <f t="shared" si="109"/>
        <v/>
      </c>
      <c r="CX60" s="37" t="str">
        <f t="shared" si="110"/>
        <v/>
      </c>
      <c r="CY60" s="37" t="str">
        <f t="shared" si="111"/>
        <v/>
      </c>
      <c r="CZ60" s="37" t="str">
        <f t="shared" si="112"/>
        <v/>
      </c>
      <c r="DA60" s="37" t="str">
        <f t="shared" si="113"/>
        <v/>
      </c>
      <c r="DB60" s="37" t="str">
        <f t="shared" si="114"/>
        <v/>
      </c>
      <c r="DC60" s="37" t="str">
        <f t="shared" si="115"/>
        <v/>
      </c>
      <c r="DD60" s="37" t="str">
        <f t="shared" si="116"/>
        <v/>
      </c>
      <c r="DE60" s="37" t="str">
        <f t="shared" si="117"/>
        <v/>
      </c>
      <c r="DF60" s="37" t="str">
        <f t="shared" si="118"/>
        <v/>
      </c>
      <c r="DG60" s="37" t="str">
        <f t="shared" si="119"/>
        <v/>
      </c>
      <c r="DH60" s="37" t="str">
        <f t="shared" si="120"/>
        <v/>
      </c>
      <c r="DI60" s="37" t="str">
        <f t="shared" si="121"/>
        <v/>
      </c>
      <c r="DJ60" s="37" t="str">
        <f t="shared" si="122"/>
        <v/>
      </c>
      <c r="DK60" s="37" t="str">
        <f t="shared" si="123"/>
        <v/>
      </c>
      <c r="DL60" s="37" t="str">
        <f t="shared" si="124"/>
        <v/>
      </c>
      <c r="DM60" s="37" t="str">
        <f t="shared" si="125"/>
        <v/>
      </c>
      <c r="DN60" s="37" t="str">
        <f t="shared" si="126"/>
        <v/>
      </c>
      <c r="DO60" s="37" t="str">
        <f t="shared" si="127"/>
        <v/>
      </c>
      <c r="DP60" s="37" t="str">
        <f t="shared" si="128"/>
        <v/>
      </c>
      <c r="DQ60" s="37" t="str">
        <f t="shared" si="129"/>
        <v/>
      </c>
      <c r="DR60" s="37" t="str">
        <f t="shared" si="130"/>
        <v/>
      </c>
      <c r="DS60" s="37" t="str">
        <f t="shared" si="131"/>
        <v/>
      </c>
      <c r="DT60" s="37" t="str">
        <f t="shared" si="132"/>
        <v/>
      </c>
      <c r="DU60" s="37" t="str">
        <f t="shared" si="133"/>
        <v/>
      </c>
      <c r="DV60" s="37" t="str">
        <f t="shared" si="134"/>
        <v/>
      </c>
      <c r="DW60" s="37" t="str">
        <f t="shared" si="135"/>
        <v/>
      </c>
      <c r="DX60" s="37" t="str">
        <f t="shared" si="136"/>
        <v/>
      </c>
      <c r="DY60" s="37" t="str">
        <f t="shared" si="137"/>
        <v/>
      </c>
      <c r="DZ60" s="37" t="str">
        <f t="shared" si="138"/>
        <v/>
      </c>
      <c r="EA60" s="37" t="str">
        <f t="shared" si="139"/>
        <v/>
      </c>
      <c r="EB60" s="37" t="str">
        <f t="shared" si="140"/>
        <v/>
      </c>
      <c r="EC60" s="37" t="str">
        <f t="shared" si="141"/>
        <v/>
      </c>
      <c r="ED60" s="37" t="str">
        <f t="shared" si="142"/>
        <v/>
      </c>
      <c r="EE60" s="37" t="str">
        <f t="shared" si="143"/>
        <v/>
      </c>
      <c r="EF60" s="37" t="str">
        <f t="shared" si="144"/>
        <v/>
      </c>
      <c r="EG60" s="37" t="str">
        <f t="shared" si="145"/>
        <v/>
      </c>
      <c r="EH60" s="37" t="str">
        <f t="shared" si="146"/>
        <v/>
      </c>
      <c r="EI60" s="37" t="str">
        <f t="shared" si="147"/>
        <v/>
      </c>
      <c r="EJ60" s="37" t="str">
        <f t="shared" si="148"/>
        <v/>
      </c>
      <c r="EK60" s="37" t="str">
        <f t="shared" si="149"/>
        <v/>
      </c>
      <c r="EL60" s="37" t="str">
        <f t="shared" si="150"/>
        <v/>
      </c>
      <c r="EM60" s="37" t="str">
        <f t="shared" si="151"/>
        <v/>
      </c>
      <c r="EN60" s="37" t="str">
        <f t="shared" si="152"/>
        <v/>
      </c>
      <c r="EO60" s="37" t="str">
        <f t="shared" si="153"/>
        <v/>
      </c>
      <c r="EP60" s="37" t="str">
        <f t="shared" si="154"/>
        <v/>
      </c>
      <c r="EQ60" s="239" t="str">
        <f t="shared" ca="1" si="155"/>
        <v/>
      </c>
      <c r="ER60" s="239" t="str">
        <f t="shared" ca="1" si="156"/>
        <v/>
      </c>
      <c r="ES60" s="37" t="str">
        <f t="shared" ca="1" si="157"/>
        <v/>
      </c>
      <c r="ET60" s="37" t="str">
        <f t="shared" ca="1" si="158"/>
        <v/>
      </c>
      <c r="EU60" s="37" t="str">
        <f t="shared" ca="1" si="159"/>
        <v/>
      </c>
      <c r="EV60" s="37" t="str">
        <f t="shared" ca="1" si="160"/>
        <v/>
      </c>
      <c r="EW60" s="37" t="str">
        <f t="shared" ca="1" si="161"/>
        <v/>
      </c>
      <c r="EX60" s="37" t="str">
        <f t="shared" ca="1" si="162"/>
        <v/>
      </c>
      <c r="EY60" s="37" t="str">
        <f t="shared" ca="1" si="163"/>
        <v/>
      </c>
      <c r="EZ60" s="37" t="str">
        <f t="shared" ca="1" si="164"/>
        <v/>
      </c>
      <c r="FA60" s="37" t="str">
        <f t="shared" ca="1" si="165"/>
        <v/>
      </c>
      <c r="FB60" s="37" t="str">
        <f t="shared" ca="1" si="166"/>
        <v/>
      </c>
      <c r="FC60" s="37" t="str">
        <f t="shared" ca="1" si="167"/>
        <v/>
      </c>
      <c r="FD60" s="239">
        <f t="shared" si="168"/>
        <v>1</v>
      </c>
      <c r="FE60" s="37" t="str">
        <f t="shared" si="169"/>
        <v/>
      </c>
      <c r="FF60" s="37" t="str">
        <f t="shared" si="170"/>
        <v/>
      </c>
      <c r="FG60" s="37" t="str">
        <f t="shared" si="171"/>
        <v/>
      </c>
      <c r="FH60" s="37" t="str">
        <f t="shared" si="172"/>
        <v/>
      </c>
      <c r="FI60" s="239" t="str">
        <f>IF(B60=0,"",COUNTIF(FD$6:FD60,FD60))</f>
        <v/>
      </c>
      <c r="FJ60" s="37" t="str">
        <f t="shared" si="173"/>
        <v/>
      </c>
      <c r="FK60" s="240" t="str">
        <f t="shared" si="174"/>
        <v/>
      </c>
      <c r="FL60" s="37" t="str">
        <f t="shared" si="175"/>
        <v/>
      </c>
      <c r="FM60" s="37" t="str">
        <f t="shared" si="176"/>
        <v/>
      </c>
      <c r="FN60" s="37" t="str">
        <f t="shared" si="177"/>
        <v/>
      </c>
      <c r="FO60" s="37" t="str">
        <f t="shared" si="178"/>
        <v/>
      </c>
    </row>
    <row r="61" spans="1:171" ht="19.2">
      <c r="A61" s="233">
        <v>56</v>
      </c>
      <c r="B61" s="233">
        <f>COUNTIF('中間シート (2)'!M:M,行政集計シート※記入不要です!A61)</f>
        <v>0</v>
      </c>
      <c r="C61" s="241" t="str">
        <f t="shared" si="185"/>
        <v/>
      </c>
      <c r="D61" s="241" t="str">
        <f t="shared" si="184"/>
        <v/>
      </c>
      <c r="E61" s="241" t="str">
        <f t="shared" si="181"/>
        <v/>
      </c>
      <c r="F61" s="242"/>
      <c r="G61" s="235" t="str">
        <f>IFERROR(VLOOKUP($A61,'中間シート (2)'!$M$6:$AR$65,G$1,FALSE),"")</f>
        <v/>
      </c>
      <c r="H61" s="235" t="str">
        <f>IFERROR(VLOOKUP($A61,'中間シート (2)'!$M$6:$AR$65,H$1,FALSE),"")</f>
        <v/>
      </c>
      <c r="I61" s="235" t="str">
        <f>IFERROR(VLOOKUP($A61,'中間シート (2)'!$M$6:$AR$65,I$1,FALSE),"")</f>
        <v/>
      </c>
      <c r="J61" s="235" t="str">
        <f>IFERROR(VLOOKUP($A61,'中間シート (2)'!$M$6:$AR$65,J$1,FALSE),"")</f>
        <v/>
      </c>
      <c r="K61" s="235" t="str">
        <f>IFERROR(VLOOKUP($A61,'中間シート (2)'!$M$6:$AR$65,K$1,FALSE),"")</f>
        <v/>
      </c>
      <c r="L61" s="235" t="str">
        <f>IFERROR(VLOOKUP($A61,'中間シート (2)'!$M$6:$AR$65,L$1,FALSE),"")</f>
        <v/>
      </c>
      <c r="M61" s="235" t="str">
        <f>IFERROR(VLOOKUP($A61,'中間シート (2)'!$M$6:$AR$65,M$1,FALSE),"")</f>
        <v/>
      </c>
      <c r="N61" s="235" t="str">
        <f>IFERROR(VLOOKUP($A61,'中間シート (2)'!$M$6:$AR$65,N$1,FALSE),"")</f>
        <v/>
      </c>
      <c r="O61" s="235" t="str">
        <f>IFERROR(VLOOKUP($A61,'中間シート (2)'!$M$6:$AR$65,O$1,FALSE),"")</f>
        <v/>
      </c>
      <c r="P61" s="235" t="str">
        <f>IFERROR(VLOOKUP($A61,'中間シート (2)'!$M$6:$AR$65,P$1,FALSE),"")</f>
        <v/>
      </c>
      <c r="Q61" s="235" t="str">
        <f>IFERROR(VLOOKUP($A61,'中間シート (2)'!$M$6:$AR$65,Q$1,FALSE),"")</f>
        <v/>
      </c>
      <c r="R61" s="235" t="str">
        <f>IFERROR(VLOOKUP($A61,'中間シート (2)'!$M$6:$AR$65,R$1,FALSE),"")</f>
        <v/>
      </c>
      <c r="S61" s="235" t="str">
        <f>IFERROR(VLOOKUP($A61,'中間シート (2)'!$M$6:$AR$65,S$1,FALSE),"")</f>
        <v/>
      </c>
      <c r="T61" s="235" t="str">
        <f>IFERROR(VLOOKUP($A61,'中間シート (2)'!$M$6:$AR$65,T$1,FALSE),"")</f>
        <v/>
      </c>
      <c r="U61" s="235" t="str">
        <f>IFERROR(VLOOKUP($A61,'中間シート (2)'!$M$6:$AR$65,U$1,FALSE),"")</f>
        <v/>
      </c>
      <c r="V61" s="235"/>
      <c r="W61" s="235" t="str">
        <f>IFERROR(VLOOKUP($A61,'中間シート (2)'!$M$6:$AR$65,W$1,FALSE),"")</f>
        <v/>
      </c>
      <c r="X61" s="235" t="str">
        <f>IFERROR(VLOOKUP($A61,'中間シート (2)'!$M$6:$AR$65,X$1,FALSE),"")</f>
        <v/>
      </c>
      <c r="Y61" s="235" t="str">
        <f>IFERROR(VLOOKUP($A61,'中間シート (2)'!$M$6:$AR$65,Y$1,FALSE),"")</f>
        <v/>
      </c>
      <c r="Z61" s="235" t="str">
        <f>IFERROR(VLOOKUP($A61,'中間シート (2)'!$M$6:$AR$65,Z$1,FALSE),"")</f>
        <v/>
      </c>
      <c r="AA61" s="235" t="str">
        <f>IFERROR(VLOOKUP($A61,'中間シート (2)'!$M$6:$AR$65,AA$1,FALSE),"")</f>
        <v/>
      </c>
      <c r="AB61" s="235" t="str">
        <f>IFERROR(VLOOKUP($A61,'中間シート (2)'!$M$6:$AR$65,AB$1,FALSE),"")</f>
        <v/>
      </c>
      <c r="AC61" s="235" t="str">
        <f>IFERROR(VLOOKUP($A61,'中間シート (2)'!$M$6:$AR$65,AC$1,FALSE),"")</f>
        <v/>
      </c>
      <c r="AD61" s="235" t="str">
        <f>IFERROR(VLOOKUP($A61,'中間シート (2)'!$M$6:$AR$65,AD$1,FALSE),"")</f>
        <v/>
      </c>
      <c r="AE61" s="235"/>
      <c r="AF61" s="235"/>
      <c r="AG61" s="235"/>
      <c r="AH61" s="250" t="str">
        <f>IFERROR(VLOOKUP($A61,'中間シート (2)'!$M$6:$BC$67,AH$1,FALSE),"")</f>
        <v/>
      </c>
      <c r="AI61" s="250" t="str">
        <f>IFERROR(VLOOKUP($A61,'中間シート (2)'!$M$6:$BC$67,AI$1,FALSE),"")</f>
        <v/>
      </c>
      <c r="AJ61" s="250" t="str">
        <f>IFERROR(VLOOKUP($A61,'中間シート (2)'!$M$6:$BC$67,AJ$1,FALSE),"")</f>
        <v/>
      </c>
      <c r="AK61" s="250" t="str">
        <f>IFERROR(VLOOKUP($A61,'中間シート (2)'!$M$6:$BC$67,AK$1,FALSE),"")</f>
        <v/>
      </c>
      <c r="AL61" s="250" t="str">
        <f>IFERROR(VLOOKUP($A61,'中間シート (2)'!$M$6:$BC$67,AL$1,FALSE),"")</f>
        <v/>
      </c>
      <c r="AM61" s="250" t="str">
        <f>IFERROR(VLOOKUP($A61,'中間シート (2)'!$M$6:$BC$67,AM$1,FALSE),"")</f>
        <v/>
      </c>
      <c r="AN61" s="250" t="str">
        <f>IFERROR(VLOOKUP($A61,'中間シート (2)'!$M$6:$BC$67,AN$1,FALSE),"")</f>
        <v/>
      </c>
      <c r="AO61" s="250" t="str">
        <f>IFERROR(VLOOKUP($A61,'中間シート (2)'!$M$6:$BC$67,AO$1,FALSE),"")</f>
        <v/>
      </c>
      <c r="AR61" s="236"/>
      <c r="AS61" s="236"/>
      <c r="AT61" s="236"/>
      <c r="AU61" s="37">
        <f t="shared" si="182"/>
        <v>41</v>
      </c>
      <c r="AV61" s="37">
        <f t="shared" si="183"/>
        <v>41</v>
      </c>
      <c r="AW61" s="37" t="str">
        <f t="shared" si="58"/>
        <v/>
      </c>
      <c r="AX61" s="37" t="str">
        <f t="shared" si="59"/>
        <v/>
      </c>
      <c r="AY61" s="37" t="str">
        <f t="shared" si="60"/>
        <v/>
      </c>
      <c r="AZ61" s="37" t="str">
        <f t="shared" si="61"/>
        <v/>
      </c>
      <c r="BA61" s="37" t="str">
        <f t="shared" si="62"/>
        <v/>
      </c>
      <c r="BB61" s="37" t="str">
        <f ca="1">IF(AB61="","",IF(COUNTIF(エラー23シート!$G$5:$G$79, OFFSET(I61,IF(H61="",0,-H61+1),0)*100+OFFSET(X61,IF(H61="",0,-H61+1),0)*10+AB61)&gt;0,23,""))</f>
        <v/>
      </c>
      <c r="BC61" s="37" t="str">
        <f t="shared" si="63"/>
        <v/>
      </c>
      <c r="BD61" s="37" t="str">
        <f t="shared" si="64"/>
        <v/>
      </c>
      <c r="BE61" s="37" t="str">
        <f t="shared" si="65"/>
        <v/>
      </c>
      <c r="BF61" s="37" t="str">
        <f t="shared" si="66"/>
        <v/>
      </c>
      <c r="BG61" s="37" t="str">
        <f t="shared" si="67"/>
        <v/>
      </c>
      <c r="BH61" s="37" t="str">
        <f t="shared" si="68"/>
        <v/>
      </c>
      <c r="BI61" s="37" t="str">
        <f t="shared" si="69"/>
        <v/>
      </c>
      <c r="BJ61" s="37" t="str">
        <f t="shared" si="70"/>
        <v/>
      </c>
      <c r="BK61" s="37" t="str">
        <f t="shared" si="71"/>
        <v/>
      </c>
      <c r="BL61" s="37" t="str">
        <f t="shared" si="72"/>
        <v/>
      </c>
      <c r="BM61" s="37" t="str">
        <f t="shared" si="73"/>
        <v/>
      </c>
      <c r="BN61" s="37" t="str">
        <f t="shared" si="74"/>
        <v/>
      </c>
      <c r="BO61" s="37" t="str">
        <f t="shared" si="75"/>
        <v/>
      </c>
      <c r="BP61" s="37" t="str">
        <f t="shared" si="76"/>
        <v/>
      </c>
      <c r="BQ61" s="37" t="str">
        <f t="shared" si="77"/>
        <v/>
      </c>
      <c r="BR61" s="37" t="str">
        <f t="shared" si="78"/>
        <v/>
      </c>
      <c r="BS61" s="237" t="str">
        <f t="shared" si="79"/>
        <v/>
      </c>
      <c r="BT61" s="37" t="str">
        <f t="shared" si="80"/>
        <v/>
      </c>
      <c r="BU61" s="37" t="str">
        <f t="shared" si="81"/>
        <v/>
      </c>
      <c r="BV61" s="37" t="str">
        <f t="shared" si="82"/>
        <v/>
      </c>
      <c r="BW61" s="37" t="str">
        <f t="shared" si="83"/>
        <v/>
      </c>
      <c r="BX61" s="37" t="str">
        <f t="shared" si="84"/>
        <v/>
      </c>
      <c r="BY61" s="37" t="str">
        <f t="shared" si="85"/>
        <v/>
      </c>
      <c r="BZ61" s="37" t="str">
        <f t="shared" si="86"/>
        <v/>
      </c>
      <c r="CA61" s="37" t="str">
        <f t="shared" si="87"/>
        <v/>
      </c>
      <c r="CB61" s="37" t="str">
        <f t="shared" si="88"/>
        <v/>
      </c>
      <c r="CC61" s="37" t="str">
        <f t="shared" si="89"/>
        <v/>
      </c>
      <c r="CD61" s="37" t="str">
        <f t="shared" si="90"/>
        <v/>
      </c>
      <c r="CE61" s="37" t="str">
        <f t="shared" si="91"/>
        <v/>
      </c>
      <c r="CF61" s="37" t="str">
        <f t="shared" si="92"/>
        <v/>
      </c>
      <c r="CG61" s="37" t="str">
        <f t="shared" si="93"/>
        <v/>
      </c>
      <c r="CH61" s="37" t="str">
        <f t="shared" si="94"/>
        <v/>
      </c>
      <c r="CI61" s="37" t="str">
        <f t="shared" si="95"/>
        <v/>
      </c>
      <c r="CJ61" s="37" t="str">
        <f t="shared" si="96"/>
        <v/>
      </c>
      <c r="CK61" s="37" t="str">
        <f t="shared" si="97"/>
        <v/>
      </c>
      <c r="CL61" s="238" t="str">
        <f t="shared" si="98"/>
        <v/>
      </c>
      <c r="CM61" s="37" t="str">
        <f t="shared" si="99"/>
        <v/>
      </c>
      <c r="CN61" s="37" t="str">
        <f t="shared" si="100"/>
        <v/>
      </c>
      <c r="CO61" s="37" t="str">
        <f t="shared" si="101"/>
        <v/>
      </c>
      <c r="CP61" s="37" t="str">
        <f t="shared" si="102"/>
        <v/>
      </c>
      <c r="CQ61" s="37" t="str">
        <f t="shared" si="103"/>
        <v/>
      </c>
      <c r="CR61" s="37" t="str">
        <f t="shared" si="104"/>
        <v/>
      </c>
      <c r="CS61" s="37" t="str">
        <f t="shared" si="105"/>
        <v/>
      </c>
      <c r="CT61" s="37" t="str">
        <f t="shared" si="106"/>
        <v/>
      </c>
      <c r="CU61" s="37" t="str">
        <f t="shared" si="107"/>
        <v/>
      </c>
      <c r="CV61" s="239">
        <f t="shared" si="108"/>
        <v>0</v>
      </c>
      <c r="CW61" s="37" t="str">
        <f t="shared" si="109"/>
        <v/>
      </c>
      <c r="CX61" s="37" t="str">
        <f t="shared" si="110"/>
        <v/>
      </c>
      <c r="CY61" s="37" t="str">
        <f t="shared" si="111"/>
        <v/>
      </c>
      <c r="CZ61" s="37" t="str">
        <f t="shared" si="112"/>
        <v/>
      </c>
      <c r="DA61" s="37" t="str">
        <f t="shared" si="113"/>
        <v/>
      </c>
      <c r="DB61" s="37" t="str">
        <f t="shared" si="114"/>
        <v/>
      </c>
      <c r="DC61" s="37" t="str">
        <f t="shared" si="115"/>
        <v/>
      </c>
      <c r="DD61" s="37" t="str">
        <f t="shared" si="116"/>
        <v/>
      </c>
      <c r="DE61" s="37" t="str">
        <f t="shared" si="117"/>
        <v/>
      </c>
      <c r="DF61" s="37" t="str">
        <f t="shared" si="118"/>
        <v/>
      </c>
      <c r="DG61" s="37" t="str">
        <f t="shared" si="119"/>
        <v/>
      </c>
      <c r="DH61" s="37" t="str">
        <f t="shared" si="120"/>
        <v/>
      </c>
      <c r="DI61" s="37" t="str">
        <f t="shared" si="121"/>
        <v/>
      </c>
      <c r="DJ61" s="37" t="str">
        <f t="shared" si="122"/>
        <v/>
      </c>
      <c r="DK61" s="37" t="str">
        <f t="shared" si="123"/>
        <v/>
      </c>
      <c r="DL61" s="37" t="str">
        <f t="shared" si="124"/>
        <v/>
      </c>
      <c r="DM61" s="37" t="str">
        <f t="shared" si="125"/>
        <v/>
      </c>
      <c r="DN61" s="37" t="str">
        <f t="shared" si="126"/>
        <v/>
      </c>
      <c r="DO61" s="37" t="str">
        <f t="shared" si="127"/>
        <v/>
      </c>
      <c r="DP61" s="37" t="str">
        <f t="shared" si="128"/>
        <v/>
      </c>
      <c r="DQ61" s="37" t="str">
        <f t="shared" si="129"/>
        <v/>
      </c>
      <c r="DR61" s="37" t="str">
        <f t="shared" si="130"/>
        <v/>
      </c>
      <c r="DS61" s="37" t="str">
        <f t="shared" si="131"/>
        <v/>
      </c>
      <c r="DT61" s="37" t="str">
        <f t="shared" si="132"/>
        <v/>
      </c>
      <c r="DU61" s="37" t="str">
        <f t="shared" si="133"/>
        <v/>
      </c>
      <c r="DV61" s="37" t="str">
        <f t="shared" si="134"/>
        <v/>
      </c>
      <c r="DW61" s="37" t="str">
        <f t="shared" si="135"/>
        <v/>
      </c>
      <c r="DX61" s="37" t="str">
        <f t="shared" si="136"/>
        <v/>
      </c>
      <c r="DY61" s="37" t="str">
        <f t="shared" si="137"/>
        <v/>
      </c>
      <c r="DZ61" s="37" t="str">
        <f t="shared" si="138"/>
        <v/>
      </c>
      <c r="EA61" s="37" t="str">
        <f t="shared" si="139"/>
        <v/>
      </c>
      <c r="EB61" s="37" t="str">
        <f t="shared" si="140"/>
        <v/>
      </c>
      <c r="EC61" s="37" t="str">
        <f t="shared" si="141"/>
        <v/>
      </c>
      <c r="ED61" s="37" t="str">
        <f t="shared" si="142"/>
        <v/>
      </c>
      <c r="EE61" s="37" t="str">
        <f t="shared" si="143"/>
        <v/>
      </c>
      <c r="EF61" s="37" t="str">
        <f t="shared" si="144"/>
        <v/>
      </c>
      <c r="EG61" s="37" t="str">
        <f t="shared" si="145"/>
        <v/>
      </c>
      <c r="EH61" s="37" t="str">
        <f t="shared" si="146"/>
        <v/>
      </c>
      <c r="EI61" s="37" t="str">
        <f t="shared" si="147"/>
        <v/>
      </c>
      <c r="EJ61" s="37" t="str">
        <f t="shared" si="148"/>
        <v/>
      </c>
      <c r="EK61" s="37" t="str">
        <f t="shared" si="149"/>
        <v/>
      </c>
      <c r="EL61" s="37" t="str">
        <f t="shared" si="150"/>
        <v/>
      </c>
      <c r="EM61" s="37" t="str">
        <f t="shared" si="151"/>
        <v/>
      </c>
      <c r="EN61" s="37" t="str">
        <f t="shared" si="152"/>
        <v/>
      </c>
      <c r="EO61" s="37" t="str">
        <f t="shared" si="153"/>
        <v/>
      </c>
      <c r="EP61" s="37" t="str">
        <f t="shared" si="154"/>
        <v/>
      </c>
      <c r="EQ61" s="239" t="str">
        <f t="shared" ca="1" si="155"/>
        <v/>
      </c>
      <c r="ER61" s="239" t="str">
        <f t="shared" ca="1" si="156"/>
        <v/>
      </c>
      <c r="ES61" s="37" t="str">
        <f t="shared" ca="1" si="157"/>
        <v/>
      </c>
      <c r="ET61" s="37" t="str">
        <f t="shared" ca="1" si="158"/>
        <v/>
      </c>
      <c r="EU61" s="37" t="str">
        <f t="shared" ca="1" si="159"/>
        <v/>
      </c>
      <c r="EV61" s="37" t="str">
        <f t="shared" ca="1" si="160"/>
        <v/>
      </c>
      <c r="EW61" s="37" t="str">
        <f t="shared" ca="1" si="161"/>
        <v/>
      </c>
      <c r="EX61" s="37" t="str">
        <f t="shared" ca="1" si="162"/>
        <v/>
      </c>
      <c r="EY61" s="37" t="str">
        <f t="shared" ca="1" si="163"/>
        <v/>
      </c>
      <c r="EZ61" s="37" t="str">
        <f t="shared" ca="1" si="164"/>
        <v/>
      </c>
      <c r="FA61" s="37" t="str">
        <f t="shared" ca="1" si="165"/>
        <v/>
      </c>
      <c r="FB61" s="37" t="str">
        <f t="shared" ca="1" si="166"/>
        <v/>
      </c>
      <c r="FC61" s="37" t="str">
        <f t="shared" ca="1" si="167"/>
        <v/>
      </c>
      <c r="FD61" s="239">
        <f t="shared" si="168"/>
        <v>1</v>
      </c>
      <c r="FE61" s="37" t="str">
        <f t="shared" si="169"/>
        <v/>
      </c>
      <c r="FF61" s="37" t="str">
        <f t="shared" si="170"/>
        <v/>
      </c>
      <c r="FG61" s="37" t="str">
        <f t="shared" si="171"/>
        <v/>
      </c>
      <c r="FH61" s="37" t="str">
        <f t="shared" si="172"/>
        <v/>
      </c>
      <c r="FI61" s="239" t="str">
        <f>IF(B61=0,"",COUNTIF(FD$6:FD61,FD61))</f>
        <v/>
      </c>
      <c r="FJ61" s="37" t="str">
        <f t="shared" si="173"/>
        <v/>
      </c>
      <c r="FK61" s="240" t="str">
        <f t="shared" si="174"/>
        <v/>
      </c>
      <c r="FL61" s="37" t="str">
        <f t="shared" si="175"/>
        <v/>
      </c>
      <c r="FM61" s="37" t="str">
        <f t="shared" si="176"/>
        <v/>
      </c>
      <c r="FN61" s="37" t="str">
        <f t="shared" si="177"/>
        <v/>
      </c>
      <c r="FO61" s="37" t="str">
        <f t="shared" si="178"/>
        <v/>
      </c>
    </row>
    <row r="62" spans="1:171" ht="19.2">
      <c r="A62" s="233">
        <v>57</v>
      </c>
      <c r="B62" s="233">
        <f>COUNTIF('中間シート (2)'!M:M,行政集計シート※記入不要です!A62)</f>
        <v>0</v>
      </c>
      <c r="C62" s="241" t="str">
        <f>IF(OR(G62&lt;&gt;"",H62&lt;&gt;""),C61,"")</f>
        <v/>
      </c>
      <c r="D62" s="241" t="str">
        <f t="shared" si="184"/>
        <v/>
      </c>
      <c r="E62" s="241" t="str">
        <f t="shared" si="181"/>
        <v/>
      </c>
      <c r="F62" s="242"/>
      <c r="G62" s="235" t="str">
        <f>IFERROR(VLOOKUP($A62,'中間シート (2)'!$M$6:$AR$65,G$1,FALSE),"")</f>
        <v/>
      </c>
      <c r="H62" s="235" t="str">
        <f>IFERROR(VLOOKUP($A62,'中間シート (2)'!$M$6:$AR$65,H$1,FALSE),"")</f>
        <v/>
      </c>
      <c r="I62" s="235" t="str">
        <f>IFERROR(VLOOKUP($A62,'中間シート (2)'!$M$6:$AR$65,I$1,FALSE),"")</f>
        <v/>
      </c>
      <c r="J62" s="235" t="str">
        <f>IFERROR(VLOOKUP($A62,'中間シート (2)'!$M$6:$AR$65,J$1,FALSE),"")</f>
        <v/>
      </c>
      <c r="K62" s="235" t="str">
        <f>IFERROR(VLOOKUP($A62,'中間シート (2)'!$M$6:$AR$65,K$1,FALSE),"")</f>
        <v/>
      </c>
      <c r="L62" s="235" t="str">
        <f>IFERROR(VLOOKUP($A62,'中間シート (2)'!$M$6:$AR$65,L$1,FALSE),"")</f>
        <v/>
      </c>
      <c r="M62" s="235" t="str">
        <f>IFERROR(VLOOKUP($A62,'中間シート (2)'!$M$6:$AR$65,M$1,FALSE),"")</f>
        <v/>
      </c>
      <c r="N62" s="235" t="str">
        <f>IFERROR(VLOOKUP($A62,'中間シート (2)'!$M$6:$AR$65,N$1,FALSE),"")</f>
        <v/>
      </c>
      <c r="O62" s="235" t="str">
        <f>IFERROR(VLOOKUP($A62,'中間シート (2)'!$M$6:$AR$65,O$1,FALSE),"")</f>
        <v/>
      </c>
      <c r="P62" s="235" t="str">
        <f>IFERROR(VLOOKUP($A62,'中間シート (2)'!$M$6:$AR$65,P$1,FALSE),"")</f>
        <v/>
      </c>
      <c r="Q62" s="235" t="str">
        <f>IFERROR(VLOOKUP($A62,'中間シート (2)'!$M$6:$AR$65,Q$1,FALSE),"")</f>
        <v/>
      </c>
      <c r="R62" s="235" t="str">
        <f>IFERROR(VLOOKUP($A62,'中間シート (2)'!$M$6:$AR$65,R$1,FALSE),"")</f>
        <v/>
      </c>
      <c r="S62" s="235" t="str">
        <f>IFERROR(VLOOKUP($A62,'中間シート (2)'!$M$6:$AR$65,S$1,FALSE),"")</f>
        <v/>
      </c>
      <c r="T62" s="235" t="str">
        <f>IFERROR(VLOOKUP($A62,'中間シート (2)'!$M$6:$AR$65,T$1,FALSE),"")</f>
        <v/>
      </c>
      <c r="U62" s="235" t="str">
        <f>IFERROR(VLOOKUP($A62,'中間シート (2)'!$M$6:$AR$65,U$1,FALSE),"")</f>
        <v/>
      </c>
      <c r="V62" s="235"/>
      <c r="W62" s="235" t="str">
        <f>IFERROR(VLOOKUP($A62,'中間シート (2)'!$M$6:$AR$65,W$1,FALSE),"")</f>
        <v/>
      </c>
      <c r="X62" s="235" t="str">
        <f>IFERROR(VLOOKUP($A62,'中間シート (2)'!$M$6:$AR$65,X$1,FALSE),"")</f>
        <v/>
      </c>
      <c r="Y62" s="235" t="str">
        <f>IFERROR(VLOOKUP($A62,'中間シート (2)'!$M$6:$AR$65,Y$1,FALSE),"")</f>
        <v/>
      </c>
      <c r="Z62" s="235" t="str">
        <f>IFERROR(VLOOKUP($A62,'中間シート (2)'!$M$6:$AR$65,Z$1,FALSE),"")</f>
        <v/>
      </c>
      <c r="AA62" s="235" t="str">
        <f>IFERROR(VLOOKUP($A62,'中間シート (2)'!$M$6:$AR$65,AA$1,FALSE),"")</f>
        <v/>
      </c>
      <c r="AB62" s="235" t="str">
        <f>IFERROR(VLOOKUP($A62,'中間シート (2)'!$M$6:$AR$65,AB$1,FALSE),"")</f>
        <v/>
      </c>
      <c r="AC62" s="235" t="str">
        <f>IFERROR(VLOOKUP($A62,'中間シート (2)'!$M$6:$AR$65,AC$1,FALSE),"")</f>
        <v/>
      </c>
      <c r="AD62" s="235" t="str">
        <f>IFERROR(VLOOKUP($A62,'中間シート (2)'!$M$6:$AR$65,AD$1,FALSE),"")</f>
        <v/>
      </c>
      <c r="AE62" s="235"/>
      <c r="AF62" s="235"/>
      <c r="AG62" s="235"/>
      <c r="AH62" s="250" t="str">
        <f>IFERROR(VLOOKUP($A62,'中間シート (2)'!$M$6:$BC$67,AH$1,FALSE),"")</f>
        <v/>
      </c>
      <c r="AI62" s="250" t="str">
        <f>IFERROR(VLOOKUP($A62,'中間シート (2)'!$M$6:$BC$67,AI$1,FALSE),"")</f>
        <v/>
      </c>
      <c r="AJ62" s="250" t="str">
        <f>IFERROR(VLOOKUP($A62,'中間シート (2)'!$M$6:$BC$67,AJ$1,FALSE),"")</f>
        <v/>
      </c>
      <c r="AK62" s="250" t="str">
        <f>IFERROR(VLOOKUP($A62,'中間シート (2)'!$M$6:$BC$67,AK$1,FALSE),"")</f>
        <v/>
      </c>
      <c r="AL62" s="250" t="str">
        <f>IFERROR(VLOOKUP($A62,'中間シート (2)'!$M$6:$BC$67,AL$1,FALSE),"")</f>
        <v/>
      </c>
      <c r="AM62" s="250" t="str">
        <f>IFERROR(VLOOKUP($A62,'中間シート (2)'!$M$6:$BC$67,AM$1,FALSE),"")</f>
        <v/>
      </c>
      <c r="AN62" s="250" t="str">
        <f>IFERROR(VLOOKUP($A62,'中間シート (2)'!$M$6:$BC$67,AN$1,FALSE),"")</f>
        <v/>
      </c>
      <c r="AO62" s="250" t="str">
        <f>IFERROR(VLOOKUP($A62,'中間シート (2)'!$M$6:$BC$67,AO$1,FALSE),"")</f>
        <v/>
      </c>
      <c r="AR62" s="236"/>
      <c r="AS62" s="236"/>
      <c r="AT62" s="236"/>
      <c r="AU62" s="37">
        <f t="shared" si="182"/>
        <v>41</v>
      </c>
      <c r="AV62" s="37">
        <f t="shared" si="183"/>
        <v>41</v>
      </c>
      <c r="AW62" s="37" t="str">
        <f t="shared" si="58"/>
        <v/>
      </c>
      <c r="AX62" s="37" t="str">
        <f t="shared" si="59"/>
        <v/>
      </c>
      <c r="AY62" s="37" t="str">
        <f t="shared" si="60"/>
        <v/>
      </c>
      <c r="AZ62" s="37" t="str">
        <f t="shared" si="61"/>
        <v/>
      </c>
      <c r="BA62" s="37" t="str">
        <f t="shared" si="62"/>
        <v/>
      </c>
      <c r="BB62" s="37" t="str">
        <f ca="1">IF(AB62="","",IF(COUNTIF(エラー23シート!$G$5:$G$79, OFFSET(I62,IF(H62="",0,-H62+1),0)*100+OFFSET(X62,IF(H62="",0,-H62+1),0)*10+AB62)&gt;0,23,""))</f>
        <v/>
      </c>
      <c r="BC62" s="37" t="str">
        <f t="shared" si="63"/>
        <v/>
      </c>
      <c r="BD62" s="37" t="str">
        <f t="shared" si="64"/>
        <v/>
      </c>
      <c r="BE62" s="37" t="str">
        <f t="shared" si="65"/>
        <v/>
      </c>
      <c r="BF62" s="37" t="str">
        <f t="shared" si="66"/>
        <v/>
      </c>
      <c r="BG62" s="37" t="str">
        <f t="shared" si="67"/>
        <v/>
      </c>
      <c r="BH62" s="37" t="str">
        <f t="shared" si="68"/>
        <v/>
      </c>
      <c r="BI62" s="37" t="str">
        <f t="shared" si="69"/>
        <v/>
      </c>
      <c r="BJ62" s="37" t="str">
        <f t="shared" si="70"/>
        <v/>
      </c>
      <c r="BK62" s="37" t="str">
        <f t="shared" si="71"/>
        <v/>
      </c>
      <c r="BL62" s="37" t="str">
        <f t="shared" si="72"/>
        <v/>
      </c>
      <c r="BM62" s="37" t="str">
        <f t="shared" si="73"/>
        <v/>
      </c>
      <c r="BN62" s="37" t="str">
        <f t="shared" si="74"/>
        <v/>
      </c>
      <c r="BO62" s="37" t="str">
        <f t="shared" si="75"/>
        <v/>
      </c>
      <c r="BP62" s="37" t="str">
        <f t="shared" si="76"/>
        <v/>
      </c>
      <c r="BQ62" s="37" t="str">
        <f t="shared" si="77"/>
        <v/>
      </c>
      <c r="BR62" s="37" t="str">
        <f t="shared" si="78"/>
        <v/>
      </c>
      <c r="BS62" s="237" t="str">
        <f t="shared" si="79"/>
        <v/>
      </c>
      <c r="BT62" s="37" t="str">
        <f t="shared" si="80"/>
        <v/>
      </c>
      <c r="BU62" s="37" t="str">
        <f t="shared" si="81"/>
        <v/>
      </c>
      <c r="BV62" s="37" t="str">
        <f t="shared" si="82"/>
        <v/>
      </c>
      <c r="BW62" s="37" t="str">
        <f t="shared" si="83"/>
        <v/>
      </c>
      <c r="BX62" s="37" t="str">
        <f t="shared" si="84"/>
        <v/>
      </c>
      <c r="BY62" s="37" t="str">
        <f t="shared" si="85"/>
        <v/>
      </c>
      <c r="BZ62" s="37" t="str">
        <f t="shared" si="86"/>
        <v/>
      </c>
      <c r="CA62" s="37" t="str">
        <f t="shared" si="87"/>
        <v/>
      </c>
      <c r="CB62" s="37" t="str">
        <f t="shared" si="88"/>
        <v/>
      </c>
      <c r="CC62" s="37" t="str">
        <f t="shared" si="89"/>
        <v/>
      </c>
      <c r="CD62" s="37" t="str">
        <f t="shared" si="90"/>
        <v/>
      </c>
      <c r="CE62" s="37" t="str">
        <f t="shared" si="91"/>
        <v/>
      </c>
      <c r="CF62" s="37" t="str">
        <f t="shared" si="92"/>
        <v/>
      </c>
      <c r="CG62" s="37" t="str">
        <f t="shared" si="93"/>
        <v/>
      </c>
      <c r="CH62" s="37" t="str">
        <f t="shared" si="94"/>
        <v/>
      </c>
      <c r="CI62" s="37" t="str">
        <f t="shared" si="95"/>
        <v/>
      </c>
      <c r="CJ62" s="37" t="str">
        <f t="shared" si="96"/>
        <v/>
      </c>
      <c r="CK62" s="37" t="str">
        <f t="shared" si="97"/>
        <v/>
      </c>
      <c r="CL62" s="238" t="str">
        <f t="shared" si="98"/>
        <v/>
      </c>
      <c r="CM62" s="37" t="str">
        <f t="shared" si="99"/>
        <v/>
      </c>
      <c r="CN62" s="37" t="str">
        <f t="shared" si="100"/>
        <v/>
      </c>
      <c r="CO62" s="37" t="str">
        <f t="shared" si="101"/>
        <v/>
      </c>
      <c r="CP62" s="37" t="str">
        <f t="shared" si="102"/>
        <v/>
      </c>
      <c r="CQ62" s="37" t="str">
        <f t="shared" si="103"/>
        <v/>
      </c>
      <c r="CR62" s="37" t="str">
        <f t="shared" si="104"/>
        <v/>
      </c>
      <c r="CS62" s="37" t="str">
        <f t="shared" si="105"/>
        <v/>
      </c>
      <c r="CT62" s="37" t="str">
        <f t="shared" si="106"/>
        <v/>
      </c>
      <c r="CU62" s="37" t="str">
        <f t="shared" si="107"/>
        <v/>
      </c>
      <c r="CV62" s="239">
        <f t="shared" si="108"/>
        <v>0</v>
      </c>
      <c r="CW62" s="37" t="str">
        <f t="shared" si="109"/>
        <v/>
      </c>
      <c r="CX62" s="37" t="str">
        <f t="shared" si="110"/>
        <v/>
      </c>
      <c r="CY62" s="37" t="str">
        <f t="shared" si="111"/>
        <v/>
      </c>
      <c r="CZ62" s="37" t="str">
        <f t="shared" si="112"/>
        <v/>
      </c>
      <c r="DA62" s="37" t="str">
        <f t="shared" si="113"/>
        <v/>
      </c>
      <c r="DB62" s="37" t="str">
        <f t="shared" si="114"/>
        <v/>
      </c>
      <c r="DC62" s="37" t="str">
        <f t="shared" si="115"/>
        <v/>
      </c>
      <c r="DD62" s="37" t="str">
        <f t="shared" si="116"/>
        <v/>
      </c>
      <c r="DE62" s="37" t="str">
        <f t="shared" si="117"/>
        <v/>
      </c>
      <c r="DF62" s="37" t="str">
        <f t="shared" si="118"/>
        <v/>
      </c>
      <c r="DG62" s="37" t="str">
        <f t="shared" si="119"/>
        <v/>
      </c>
      <c r="DH62" s="37" t="str">
        <f t="shared" si="120"/>
        <v/>
      </c>
      <c r="DI62" s="37" t="str">
        <f t="shared" si="121"/>
        <v/>
      </c>
      <c r="DJ62" s="37" t="str">
        <f t="shared" si="122"/>
        <v/>
      </c>
      <c r="DK62" s="37" t="str">
        <f t="shared" si="123"/>
        <v/>
      </c>
      <c r="DL62" s="37" t="str">
        <f t="shared" si="124"/>
        <v/>
      </c>
      <c r="DM62" s="37" t="str">
        <f t="shared" si="125"/>
        <v/>
      </c>
      <c r="DN62" s="37" t="str">
        <f t="shared" si="126"/>
        <v/>
      </c>
      <c r="DO62" s="37" t="str">
        <f t="shared" si="127"/>
        <v/>
      </c>
      <c r="DP62" s="37" t="str">
        <f t="shared" si="128"/>
        <v/>
      </c>
      <c r="DQ62" s="37" t="str">
        <f t="shared" si="129"/>
        <v/>
      </c>
      <c r="DR62" s="37" t="str">
        <f t="shared" si="130"/>
        <v/>
      </c>
      <c r="DS62" s="37" t="str">
        <f t="shared" si="131"/>
        <v/>
      </c>
      <c r="DT62" s="37" t="str">
        <f t="shared" si="132"/>
        <v/>
      </c>
      <c r="DU62" s="37" t="str">
        <f t="shared" si="133"/>
        <v/>
      </c>
      <c r="DV62" s="37" t="str">
        <f t="shared" si="134"/>
        <v/>
      </c>
      <c r="DW62" s="37" t="str">
        <f t="shared" si="135"/>
        <v/>
      </c>
      <c r="DX62" s="37" t="str">
        <f t="shared" si="136"/>
        <v/>
      </c>
      <c r="DY62" s="37" t="str">
        <f t="shared" si="137"/>
        <v/>
      </c>
      <c r="DZ62" s="37" t="str">
        <f t="shared" si="138"/>
        <v/>
      </c>
      <c r="EA62" s="37" t="str">
        <f t="shared" si="139"/>
        <v/>
      </c>
      <c r="EB62" s="37" t="str">
        <f t="shared" si="140"/>
        <v/>
      </c>
      <c r="EC62" s="37" t="str">
        <f t="shared" si="141"/>
        <v/>
      </c>
      <c r="ED62" s="37" t="str">
        <f t="shared" si="142"/>
        <v/>
      </c>
      <c r="EE62" s="37" t="str">
        <f t="shared" si="143"/>
        <v/>
      </c>
      <c r="EF62" s="37" t="str">
        <f t="shared" si="144"/>
        <v/>
      </c>
      <c r="EG62" s="37" t="str">
        <f t="shared" si="145"/>
        <v/>
      </c>
      <c r="EH62" s="37" t="str">
        <f t="shared" si="146"/>
        <v/>
      </c>
      <c r="EI62" s="37" t="str">
        <f t="shared" si="147"/>
        <v/>
      </c>
      <c r="EJ62" s="37" t="str">
        <f t="shared" si="148"/>
        <v/>
      </c>
      <c r="EK62" s="37" t="str">
        <f t="shared" si="149"/>
        <v/>
      </c>
      <c r="EL62" s="37" t="str">
        <f t="shared" si="150"/>
        <v/>
      </c>
      <c r="EM62" s="37" t="str">
        <f t="shared" si="151"/>
        <v/>
      </c>
      <c r="EN62" s="37" t="str">
        <f t="shared" si="152"/>
        <v/>
      </c>
      <c r="EO62" s="37" t="str">
        <f t="shared" si="153"/>
        <v/>
      </c>
      <c r="EP62" s="37" t="str">
        <f t="shared" si="154"/>
        <v/>
      </c>
      <c r="EQ62" s="239" t="str">
        <f t="shared" ca="1" si="155"/>
        <v/>
      </c>
      <c r="ER62" s="239" t="str">
        <f t="shared" ca="1" si="156"/>
        <v/>
      </c>
      <c r="ES62" s="37" t="str">
        <f t="shared" ca="1" si="157"/>
        <v/>
      </c>
      <c r="ET62" s="37" t="str">
        <f t="shared" ca="1" si="158"/>
        <v/>
      </c>
      <c r="EU62" s="37" t="str">
        <f t="shared" ca="1" si="159"/>
        <v/>
      </c>
      <c r="EV62" s="37" t="str">
        <f t="shared" ca="1" si="160"/>
        <v/>
      </c>
      <c r="EW62" s="37" t="str">
        <f t="shared" ca="1" si="161"/>
        <v/>
      </c>
      <c r="EX62" s="37" t="str">
        <f t="shared" ca="1" si="162"/>
        <v/>
      </c>
      <c r="EY62" s="37" t="str">
        <f t="shared" ca="1" si="163"/>
        <v/>
      </c>
      <c r="EZ62" s="37" t="str">
        <f t="shared" ca="1" si="164"/>
        <v/>
      </c>
      <c r="FA62" s="37" t="str">
        <f t="shared" ca="1" si="165"/>
        <v/>
      </c>
      <c r="FB62" s="37" t="str">
        <f t="shared" ca="1" si="166"/>
        <v/>
      </c>
      <c r="FC62" s="37" t="str">
        <f t="shared" ca="1" si="167"/>
        <v/>
      </c>
      <c r="FD62" s="239">
        <f t="shared" si="168"/>
        <v>1</v>
      </c>
      <c r="FE62" s="37" t="str">
        <f t="shared" si="169"/>
        <v/>
      </c>
      <c r="FF62" s="37" t="str">
        <f t="shared" si="170"/>
        <v/>
      </c>
      <c r="FG62" s="37" t="str">
        <f t="shared" si="171"/>
        <v/>
      </c>
      <c r="FH62" s="37" t="str">
        <f t="shared" si="172"/>
        <v/>
      </c>
      <c r="FI62" s="239" t="str">
        <f>IF(B62=0,"",COUNTIF(FD$6:FD62,FD62))</f>
        <v/>
      </c>
      <c r="FJ62" s="37" t="str">
        <f t="shared" si="173"/>
        <v/>
      </c>
      <c r="FK62" s="240" t="str">
        <f t="shared" si="174"/>
        <v/>
      </c>
      <c r="FL62" s="37" t="str">
        <f t="shared" si="175"/>
        <v/>
      </c>
      <c r="FM62" s="37" t="str">
        <f t="shared" si="176"/>
        <v/>
      </c>
      <c r="FN62" s="37" t="str">
        <f t="shared" si="177"/>
        <v/>
      </c>
      <c r="FO62" s="37" t="str">
        <f t="shared" si="178"/>
        <v/>
      </c>
    </row>
    <row r="63" spans="1:171" ht="19.2">
      <c r="A63" s="233">
        <v>58</v>
      </c>
      <c r="B63" s="233">
        <f>COUNTIF('中間シート (2)'!M:M,行政集計シート※記入不要です!A63)</f>
        <v>0</v>
      </c>
      <c r="C63" s="241" t="str">
        <f>IF(OR(G63&lt;&gt;"",H63&lt;&gt;""),C62,"")</f>
        <v/>
      </c>
      <c r="D63" s="241" t="str">
        <f t="shared" si="184"/>
        <v/>
      </c>
      <c r="E63" s="241" t="str">
        <f t="shared" si="181"/>
        <v/>
      </c>
      <c r="F63" s="242"/>
      <c r="G63" s="235" t="str">
        <f>IFERROR(VLOOKUP($A63,'中間シート (2)'!$M$6:$AR$65,G$1,FALSE),"")</f>
        <v/>
      </c>
      <c r="H63" s="235" t="str">
        <f>IFERROR(VLOOKUP($A63,'中間シート (2)'!$M$6:$AR$65,H$1,FALSE),"")</f>
        <v/>
      </c>
      <c r="I63" s="235" t="str">
        <f>IFERROR(VLOOKUP($A63,'中間シート (2)'!$M$6:$AR$65,I$1,FALSE),"")</f>
        <v/>
      </c>
      <c r="J63" s="235" t="str">
        <f>IFERROR(VLOOKUP($A63,'中間シート (2)'!$M$6:$AR$65,J$1,FALSE),"")</f>
        <v/>
      </c>
      <c r="K63" s="235" t="str">
        <f>IFERROR(VLOOKUP($A63,'中間シート (2)'!$M$6:$AR$65,K$1,FALSE),"")</f>
        <v/>
      </c>
      <c r="L63" s="235" t="str">
        <f>IFERROR(VLOOKUP($A63,'中間シート (2)'!$M$6:$AR$65,L$1,FALSE),"")</f>
        <v/>
      </c>
      <c r="M63" s="235" t="str">
        <f>IFERROR(VLOOKUP($A63,'中間シート (2)'!$M$6:$AR$65,M$1,FALSE),"")</f>
        <v/>
      </c>
      <c r="N63" s="235" t="str">
        <f>IFERROR(VLOOKUP($A63,'中間シート (2)'!$M$6:$AR$65,N$1,FALSE),"")</f>
        <v/>
      </c>
      <c r="O63" s="235" t="str">
        <f>IFERROR(VLOOKUP($A63,'中間シート (2)'!$M$6:$AR$65,O$1,FALSE),"")</f>
        <v/>
      </c>
      <c r="P63" s="235" t="str">
        <f>IFERROR(VLOOKUP($A63,'中間シート (2)'!$M$6:$AR$65,P$1,FALSE),"")</f>
        <v/>
      </c>
      <c r="Q63" s="235" t="str">
        <f>IFERROR(VLOOKUP($A63,'中間シート (2)'!$M$6:$AR$65,Q$1,FALSE),"")</f>
        <v/>
      </c>
      <c r="R63" s="235" t="str">
        <f>IFERROR(VLOOKUP($A63,'中間シート (2)'!$M$6:$AR$65,R$1,FALSE),"")</f>
        <v/>
      </c>
      <c r="S63" s="235" t="str">
        <f>IFERROR(VLOOKUP($A63,'中間シート (2)'!$M$6:$AR$65,S$1,FALSE),"")</f>
        <v/>
      </c>
      <c r="T63" s="235" t="str">
        <f>IFERROR(VLOOKUP($A63,'中間シート (2)'!$M$6:$AR$65,T$1,FALSE),"")</f>
        <v/>
      </c>
      <c r="U63" s="235" t="str">
        <f>IFERROR(VLOOKUP($A63,'中間シート (2)'!$M$6:$AR$65,U$1,FALSE),"")</f>
        <v/>
      </c>
      <c r="V63" s="235"/>
      <c r="W63" s="235" t="str">
        <f>IFERROR(VLOOKUP($A63,'中間シート (2)'!$M$6:$AR$65,W$1,FALSE),"")</f>
        <v/>
      </c>
      <c r="X63" s="235" t="str">
        <f>IFERROR(VLOOKUP($A63,'中間シート (2)'!$M$6:$AR$65,X$1,FALSE),"")</f>
        <v/>
      </c>
      <c r="Y63" s="235" t="str">
        <f>IFERROR(VLOOKUP($A63,'中間シート (2)'!$M$6:$AR$65,Y$1,FALSE),"")</f>
        <v/>
      </c>
      <c r="Z63" s="235" t="str">
        <f>IFERROR(VLOOKUP($A63,'中間シート (2)'!$M$6:$AR$65,Z$1,FALSE),"")</f>
        <v/>
      </c>
      <c r="AA63" s="235" t="str">
        <f>IFERROR(VLOOKUP($A63,'中間シート (2)'!$M$6:$AR$65,AA$1,FALSE),"")</f>
        <v/>
      </c>
      <c r="AB63" s="235" t="str">
        <f>IFERROR(VLOOKUP($A63,'中間シート (2)'!$M$6:$AR$65,AB$1,FALSE),"")</f>
        <v/>
      </c>
      <c r="AC63" s="235" t="str">
        <f>IFERROR(VLOOKUP($A63,'中間シート (2)'!$M$6:$AR$65,AC$1,FALSE),"")</f>
        <v/>
      </c>
      <c r="AD63" s="235" t="str">
        <f>IFERROR(VLOOKUP($A63,'中間シート (2)'!$M$6:$AR$65,AD$1,FALSE),"")</f>
        <v/>
      </c>
      <c r="AE63" s="235"/>
      <c r="AF63" s="235"/>
      <c r="AG63" s="235"/>
      <c r="AH63" s="250" t="str">
        <f>IFERROR(VLOOKUP($A63,'中間シート (2)'!$M$6:$BC$67,AH$1,FALSE),"")</f>
        <v/>
      </c>
      <c r="AI63" s="250" t="str">
        <f>IFERROR(VLOOKUP($A63,'中間シート (2)'!$M$6:$BC$67,AI$1,FALSE),"")</f>
        <v/>
      </c>
      <c r="AJ63" s="250" t="str">
        <f>IFERROR(VLOOKUP($A63,'中間シート (2)'!$M$6:$BC$67,AJ$1,FALSE),"")</f>
        <v/>
      </c>
      <c r="AK63" s="250" t="str">
        <f>IFERROR(VLOOKUP($A63,'中間シート (2)'!$M$6:$BC$67,AK$1,FALSE),"")</f>
        <v/>
      </c>
      <c r="AL63" s="250" t="str">
        <f>IFERROR(VLOOKUP($A63,'中間シート (2)'!$M$6:$BC$67,AL$1,FALSE),"")</f>
        <v/>
      </c>
      <c r="AM63" s="250" t="str">
        <f>IFERROR(VLOOKUP($A63,'中間シート (2)'!$M$6:$BC$67,AM$1,FALSE),"")</f>
        <v/>
      </c>
      <c r="AN63" s="250" t="str">
        <f>IFERROR(VLOOKUP($A63,'中間シート (2)'!$M$6:$BC$67,AN$1,FALSE),"")</f>
        <v/>
      </c>
      <c r="AO63" s="250" t="str">
        <f>IFERROR(VLOOKUP($A63,'中間シート (2)'!$M$6:$BC$67,AO$1,FALSE),"")</f>
        <v/>
      </c>
      <c r="AR63" s="236"/>
      <c r="AS63" s="236"/>
      <c r="AT63" s="236"/>
      <c r="AU63" s="37">
        <f t="shared" si="182"/>
        <v>41</v>
      </c>
      <c r="AV63" s="37">
        <f t="shared" si="183"/>
        <v>41</v>
      </c>
      <c r="AW63" s="37" t="str">
        <f t="shared" si="58"/>
        <v/>
      </c>
      <c r="AX63" s="37" t="str">
        <f t="shared" si="59"/>
        <v/>
      </c>
      <c r="AY63" s="37" t="str">
        <f t="shared" si="60"/>
        <v/>
      </c>
      <c r="AZ63" s="37" t="str">
        <f t="shared" si="61"/>
        <v/>
      </c>
      <c r="BA63" s="37" t="str">
        <f t="shared" si="62"/>
        <v/>
      </c>
      <c r="BB63" s="37" t="str">
        <f ca="1">IF(AB63="","",IF(COUNTIF(エラー23シート!$G$5:$G$79, OFFSET(I63,IF(H63="",0,-H63+1),0)*100+OFFSET(X63,IF(H63="",0,-H63+1),0)*10+AB63)&gt;0,23,""))</f>
        <v/>
      </c>
      <c r="BC63" s="37" t="str">
        <f t="shared" si="63"/>
        <v/>
      </c>
      <c r="BD63" s="37" t="str">
        <f t="shared" si="64"/>
        <v/>
      </c>
      <c r="BE63" s="37" t="str">
        <f t="shared" si="65"/>
        <v/>
      </c>
      <c r="BF63" s="37" t="str">
        <f t="shared" si="66"/>
        <v/>
      </c>
      <c r="BG63" s="37" t="str">
        <f t="shared" si="67"/>
        <v/>
      </c>
      <c r="BH63" s="37" t="str">
        <f t="shared" si="68"/>
        <v/>
      </c>
      <c r="BI63" s="37" t="str">
        <f t="shared" si="69"/>
        <v/>
      </c>
      <c r="BJ63" s="37" t="str">
        <f t="shared" si="70"/>
        <v/>
      </c>
      <c r="BK63" s="37" t="str">
        <f t="shared" si="71"/>
        <v/>
      </c>
      <c r="BL63" s="37" t="str">
        <f t="shared" si="72"/>
        <v/>
      </c>
      <c r="BM63" s="37" t="str">
        <f t="shared" si="73"/>
        <v/>
      </c>
      <c r="BN63" s="37" t="str">
        <f t="shared" si="74"/>
        <v/>
      </c>
      <c r="BO63" s="37" t="str">
        <f t="shared" si="75"/>
        <v/>
      </c>
      <c r="BP63" s="37" t="str">
        <f t="shared" si="76"/>
        <v/>
      </c>
      <c r="BQ63" s="37" t="str">
        <f t="shared" si="77"/>
        <v/>
      </c>
      <c r="BR63" s="37" t="str">
        <f t="shared" si="78"/>
        <v/>
      </c>
      <c r="BS63" s="237" t="str">
        <f t="shared" si="79"/>
        <v/>
      </c>
      <c r="BT63" s="37" t="str">
        <f t="shared" si="80"/>
        <v/>
      </c>
      <c r="BU63" s="37" t="str">
        <f t="shared" si="81"/>
        <v/>
      </c>
      <c r="BV63" s="37" t="str">
        <f t="shared" si="82"/>
        <v/>
      </c>
      <c r="BW63" s="37" t="str">
        <f t="shared" si="83"/>
        <v/>
      </c>
      <c r="BX63" s="37" t="str">
        <f t="shared" si="84"/>
        <v/>
      </c>
      <c r="BY63" s="37" t="str">
        <f t="shared" si="85"/>
        <v/>
      </c>
      <c r="BZ63" s="37" t="str">
        <f t="shared" si="86"/>
        <v/>
      </c>
      <c r="CA63" s="37" t="str">
        <f t="shared" si="87"/>
        <v/>
      </c>
      <c r="CB63" s="37" t="str">
        <f t="shared" si="88"/>
        <v/>
      </c>
      <c r="CC63" s="37" t="str">
        <f t="shared" si="89"/>
        <v/>
      </c>
      <c r="CD63" s="37" t="str">
        <f t="shared" si="90"/>
        <v/>
      </c>
      <c r="CE63" s="37" t="str">
        <f t="shared" si="91"/>
        <v/>
      </c>
      <c r="CF63" s="37" t="str">
        <f t="shared" si="92"/>
        <v/>
      </c>
      <c r="CG63" s="37" t="str">
        <f t="shared" si="93"/>
        <v/>
      </c>
      <c r="CH63" s="37" t="str">
        <f t="shared" si="94"/>
        <v/>
      </c>
      <c r="CI63" s="37" t="str">
        <f t="shared" si="95"/>
        <v/>
      </c>
      <c r="CJ63" s="37" t="str">
        <f t="shared" si="96"/>
        <v/>
      </c>
      <c r="CK63" s="37" t="str">
        <f t="shared" si="97"/>
        <v/>
      </c>
      <c r="CL63" s="238" t="str">
        <f t="shared" si="98"/>
        <v/>
      </c>
      <c r="CM63" s="37" t="str">
        <f t="shared" si="99"/>
        <v/>
      </c>
      <c r="CN63" s="37" t="str">
        <f t="shared" si="100"/>
        <v/>
      </c>
      <c r="CO63" s="37" t="str">
        <f t="shared" si="101"/>
        <v/>
      </c>
      <c r="CP63" s="37" t="str">
        <f t="shared" si="102"/>
        <v/>
      </c>
      <c r="CQ63" s="37" t="str">
        <f t="shared" si="103"/>
        <v/>
      </c>
      <c r="CR63" s="37" t="str">
        <f t="shared" si="104"/>
        <v/>
      </c>
      <c r="CS63" s="37" t="str">
        <f t="shared" si="105"/>
        <v/>
      </c>
      <c r="CT63" s="37" t="str">
        <f t="shared" si="106"/>
        <v/>
      </c>
      <c r="CU63" s="37" t="str">
        <f t="shared" si="107"/>
        <v/>
      </c>
      <c r="CV63" s="239">
        <f t="shared" si="108"/>
        <v>0</v>
      </c>
      <c r="CW63" s="37" t="str">
        <f t="shared" si="109"/>
        <v/>
      </c>
      <c r="CX63" s="37" t="str">
        <f t="shared" si="110"/>
        <v/>
      </c>
      <c r="CY63" s="37" t="str">
        <f t="shared" si="111"/>
        <v/>
      </c>
      <c r="CZ63" s="37" t="str">
        <f t="shared" si="112"/>
        <v/>
      </c>
      <c r="DA63" s="37" t="str">
        <f t="shared" si="113"/>
        <v/>
      </c>
      <c r="DB63" s="37" t="str">
        <f t="shared" si="114"/>
        <v/>
      </c>
      <c r="DC63" s="37" t="str">
        <f t="shared" si="115"/>
        <v/>
      </c>
      <c r="DD63" s="37" t="str">
        <f t="shared" si="116"/>
        <v/>
      </c>
      <c r="DE63" s="37" t="str">
        <f t="shared" si="117"/>
        <v/>
      </c>
      <c r="DF63" s="37" t="str">
        <f t="shared" si="118"/>
        <v/>
      </c>
      <c r="DG63" s="37" t="str">
        <f t="shared" si="119"/>
        <v/>
      </c>
      <c r="DH63" s="37" t="str">
        <f t="shared" si="120"/>
        <v/>
      </c>
      <c r="DI63" s="37" t="str">
        <f t="shared" si="121"/>
        <v/>
      </c>
      <c r="DJ63" s="37" t="str">
        <f t="shared" si="122"/>
        <v/>
      </c>
      <c r="DK63" s="37" t="str">
        <f t="shared" si="123"/>
        <v/>
      </c>
      <c r="DL63" s="37" t="str">
        <f t="shared" si="124"/>
        <v/>
      </c>
      <c r="DM63" s="37" t="str">
        <f t="shared" si="125"/>
        <v/>
      </c>
      <c r="DN63" s="37" t="str">
        <f t="shared" si="126"/>
        <v/>
      </c>
      <c r="DO63" s="37" t="str">
        <f t="shared" si="127"/>
        <v/>
      </c>
      <c r="DP63" s="37" t="str">
        <f t="shared" si="128"/>
        <v/>
      </c>
      <c r="DQ63" s="37" t="str">
        <f t="shared" si="129"/>
        <v/>
      </c>
      <c r="DR63" s="37" t="str">
        <f t="shared" si="130"/>
        <v/>
      </c>
      <c r="DS63" s="37" t="str">
        <f t="shared" si="131"/>
        <v/>
      </c>
      <c r="DT63" s="37" t="str">
        <f t="shared" si="132"/>
        <v/>
      </c>
      <c r="DU63" s="37" t="str">
        <f t="shared" si="133"/>
        <v/>
      </c>
      <c r="DV63" s="37" t="str">
        <f t="shared" si="134"/>
        <v/>
      </c>
      <c r="DW63" s="37" t="str">
        <f t="shared" si="135"/>
        <v/>
      </c>
      <c r="DX63" s="37" t="str">
        <f t="shared" si="136"/>
        <v/>
      </c>
      <c r="DY63" s="37" t="str">
        <f t="shared" si="137"/>
        <v/>
      </c>
      <c r="DZ63" s="37" t="str">
        <f t="shared" si="138"/>
        <v/>
      </c>
      <c r="EA63" s="37" t="str">
        <f t="shared" si="139"/>
        <v/>
      </c>
      <c r="EB63" s="37" t="str">
        <f t="shared" si="140"/>
        <v/>
      </c>
      <c r="EC63" s="37" t="str">
        <f t="shared" si="141"/>
        <v/>
      </c>
      <c r="ED63" s="37" t="str">
        <f t="shared" si="142"/>
        <v/>
      </c>
      <c r="EE63" s="37" t="str">
        <f t="shared" si="143"/>
        <v/>
      </c>
      <c r="EF63" s="37" t="str">
        <f t="shared" si="144"/>
        <v/>
      </c>
      <c r="EG63" s="37" t="str">
        <f t="shared" si="145"/>
        <v/>
      </c>
      <c r="EH63" s="37" t="str">
        <f t="shared" si="146"/>
        <v/>
      </c>
      <c r="EI63" s="37" t="str">
        <f t="shared" si="147"/>
        <v/>
      </c>
      <c r="EJ63" s="37" t="str">
        <f t="shared" si="148"/>
        <v/>
      </c>
      <c r="EK63" s="37" t="str">
        <f t="shared" si="149"/>
        <v/>
      </c>
      <c r="EL63" s="37" t="str">
        <f t="shared" si="150"/>
        <v/>
      </c>
      <c r="EM63" s="37" t="str">
        <f t="shared" si="151"/>
        <v/>
      </c>
      <c r="EN63" s="37" t="str">
        <f t="shared" si="152"/>
        <v/>
      </c>
      <c r="EO63" s="37" t="str">
        <f t="shared" si="153"/>
        <v/>
      </c>
      <c r="EP63" s="37" t="str">
        <f t="shared" si="154"/>
        <v/>
      </c>
      <c r="EQ63" s="239" t="str">
        <f t="shared" ca="1" si="155"/>
        <v/>
      </c>
      <c r="ER63" s="239" t="str">
        <f t="shared" ca="1" si="156"/>
        <v/>
      </c>
      <c r="ES63" s="37" t="str">
        <f t="shared" ca="1" si="157"/>
        <v/>
      </c>
      <c r="ET63" s="37" t="str">
        <f t="shared" ca="1" si="158"/>
        <v/>
      </c>
      <c r="EU63" s="37" t="str">
        <f t="shared" ca="1" si="159"/>
        <v/>
      </c>
      <c r="EV63" s="37" t="str">
        <f t="shared" ca="1" si="160"/>
        <v/>
      </c>
      <c r="EW63" s="37" t="str">
        <f t="shared" ca="1" si="161"/>
        <v/>
      </c>
      <c r="EX63" s="37" t="str">
        <f t="shared" ca="1" si="162"/>
        <v/>
      </c>
      <c r="EY63" s="37" t="str">
        <f t="shared" ca="1" si="163"/>
        <v/>
      </c>
      <c r="EZ63" s="37" t="str">
        <f t="shared" ca="1" si="164"/>
        <v/>
      </c>
      <c r="FA63" s="37" t="str">
        <f t="shared" ca="1" si="165"/>
        <v/>
      </c>
      <c r="FB63" s="37" t="str">
        <f t="shared" ca="1" si="166"/>
        <v/>
      </c>
      <c r="FC63" s="37" t="str">
        <f t="shared" ca="1" si="167"/>
        <v/>
      </c>
      <c r="FD63" s="239">
        <f t="shared" si="168"/>
        <v>1</v>
      </c>
      <c r="FE63" s="37" t="str">
        <f t="shared" si="169"/>
        <v/>
      </c>
      <c r="FF63" s="37" t="str">
        <f t="shared" si="170"/>
        <v/>
      </c>
      <c r="FG63" s="37" t="str">
        <f t="shared" si="171"/>
        <v/>
      </c>
      <c r="FH63" s="37" t="str">
        <f t="shared" si="172"/>
        <v/>
      </c>
      <c r="FI63" s="239" t="str">
        <f>IF(B63=0,"",COUNTIF(FD$6:FD63,FD63))</f>
        <v/>
      </c>
      <c r="FJ63" s="37" t="str">
        <f t="shared" si="173"/>
        <v/>
      </c>
      <c r="FK63" s="240" t="str">
        <f t="shared" si="174"/>
        <v/>
      </c>
      <c r="FL63" s="37" t="str">
        <f t="shared" si="175"/>
        <v/>
      </c>
      <c r="FM63" s="37" t="str">
        <f t="shared" si="176"/>
        <v/>
      </c>
      <c r="FN63" s="37" t="str">
        <f t="shared" si="177"/>
        <v/>
      </c>
      <c r="FO63" s="37" t="str">
        <f t="shared" si="178"/>
        <v/>
      </c>
    </row>
    <row r="64" spans="1:171" ht="19.2">
      <c r="A64" s="233">
        <v>59</v>
      </c>
      <c r="B64" s="233">
        <f>COUNTIF('中間シート (2)'!M:M,行政集計シート※記入不要です!A64)</f>
        <v>0</v>
      </c>
      <c r="C64" s="241" t="str">
        <f t="shared" si="185"/>
        <v/>
      </c>
      <c r="D64" s="241" t="str">
        <f t="shared" si="184"/>
        <v/>
      </c>
      <c r="E64" s="241" t="str">
        <f t="shared" si="181"/>
        <v/>
      </c>
      <c r="F64" s="242"/>
      <c r="G64" s="235" t="str">
        <f>IFERROR(VLOOKUP($A64,'中間シート (2)'!$M$6:$AR$65,G$1,FALSE),"")</f>
        <v/>
      </c>
      <c r="H64" s="235" t="str">
        <f>IFERROR(VLOOKUP($A64,'中間シート (2)'!$M$6:$AR$65,H$1,FALSE),"")</f>
        <v/>
      </c>
      <c r="I64" s="235" t="str">
        <f>IFERROR(VLOOKUP($A64,'中間シート (2)'!$M$6:$AR$65,I$1,FALSE),"")</f>
        <v/>
      </c>
      <c r="J64" s="235" t="str">
        <f>IFERROR(VLOOKUP($A64,'中間シート (2)'!$M$6:$AR$65,J$1,FALSE),"")</f>
        <v/>
      </c>
      <c r="K64" s="235" t="str">
        <f>IFERROR(VLOOKUP($A64,'中間シート (2)'!$M$6:$AR$65,K$1,FALSE),"")</f>
        <v/>
      </c>
      <c r="L64" s="235" t="str">
        <f>IFERROR(VLOOKUP($A64,'中間シート (2)'!$M$6:$AR$65,L$1,FALSE),"")</f>
        <v/>
      </c>
      <c r="M64" s="235" t="str">
        <f>IFERROR(VLOOKUP($A64,'中間シート (2)'!$M$6:$AR$65,M$1,FALSE),"")</f>
        <v/>
      </c>
      <c r="N64" s="235" t="str">
        <f>IFERROR(VLOOKUP($A64,'中間シート (2)'!$M$6:$AR$65,N$1,FALSE),"")</f>
        <v/>
      </c>
      <c r="O64" s="235" t="str">
        <f>IFERROR(VLOOKUP($A64,'中間シート (2)'!$M$6:$AR$65,O$1,FALSE),"")</f>
        <v/>
      </c>
      <c r="P64" s="235" t="str">
        <f>IFERROR(VLOOKUP($A64,'中間シート (2)'!$M$6:$AR$65,P$1,FALSE),"")</f>
        <v/>
      </c>
      <c r="Q64" s="235" t="str">
        <f>IFERROR(VLOOKUP($A64,'中間シート (2)'!$M$6:$AR$65,Q$1,FALSE),"")</f>
        <v/>
      </c>
      <c r="R64" s="235" t="str">
        <f>IFERROR(VLOOKUP($A64,'中間シート (2)'!$M$6:$AR$65,R$1,FALSE),"")</f>
        <v/>
      </c>
      <c r="S64" s="235" t="str">
        <f>IFERROR(VLOOKUP($A64,'中間シート (2)'!$M$6:$AR$65,S$1,FALSE),"")</f>
        <v/>
      </c>
      <c r="T64" s="235" t="str">
        <f>IFERROR(VLOOKUP($A64,'中間シート (2)'!$M$6:$AR$65,T$1,FALSE),"")</f>
        <v/>
      </c>
      <c r="U64" s="235" t="str">
        <f>IFERROR(VLOOKUP($A64,'中間シート (2)'!$M$6:$AR$65,U$1,FALSE),"")</f>
        <v/>
      </c>
      <c r="V64" s="235"/>
      <c r="W64" s="235" t="str">
        <f>IFERROR(VLOOKUP($A64,'中間シート (2)'!$M$6:$AR$65,W$1,FALSE),"")</f>
        <v/>
      </c>
      <c r="X64" s="235" t="str">
        <f>IFERROR(VLOOKUP($A64,'中間シート (2)'!$M$6:$AR$65,X$1,FALSE),"")</f>
        <v/>
      </c>
      <c r="Y64" s="235" t="str">
        <f>IFERROR(VLOOKUP($A64,'中間シート (2)'!$M$6:$AR$65,Y$1,FALSE),"")</f>
        <v/>
      </c>
      <c r="Z64" s="235" t="str">
        <f>IFERROR(VLOOKUP($A64,'中間シート (2)'!$M$6:$AR$65,Z$1,FALSE),"")</f>
        <v/>
      </c>
      <c r="AA64" s="235" t="str">
        <f>IFERROR(VLOOKUP($A64,'中間シート (2)'!$M$6:$AR$65,AA$1,FALSE),"")</f>
        <v/>
      </c>
      <c r="AB64" s="235" t="str">
        <f>IFERROR(VLOOKUP($A64,'中間シート (2)'!$M$6:$AR$65,AB$1,FALSE),"")</f>
        <v/>
      </c>
      <c r="AC64" s="235" t="str">
        <f>IFERROR(VLOOKUP($A64,'中間シート (2)'!$M$6:$AR$65,AC$1,FALSE),"")</f>
        <v/>
      </c>
      <c r="AD64" s="235" t="str">
        <f>IFERROR(VLOOKUP($A64,'中間シート (2)'!$M$6:$AR$65,AD$1,FALSE),"")</f>
        <v/>
      </c>
      <c r="AE64" s="235"/>
      <c r="AF64" s="235"/>
      <c r="AG64" s="235"/>
      <c r="AH64" s="250" t="str">
        <f>IFERROR(VLOOKUP($A64,'中間シート (2)'!$M$6:$BC$67,AH$1,FALSE),"")</f>
        <v/>
      </c>
      <c r="AI64" s="250" t="str">
        <f>IFERROR(VLOOKUP($A64,'中間シート (2)'!$M$6:$BC$67,AI$1,FALSE),"")</f>
        <v/>
      </c>
      <c r="AJ64" s="250" t="str">
        <f>IFERROR(VLOOKUP($A64,'中間シート (2)'!$M$6:$BC$67,AJ$1,FALSE),"")</f>
        <v/>
      </c>
      <c r="AK64" s="250" t="str">
        <f>IFERROR(VLOOKUP($A64,'中間シート (2)'!$M$6:$BC$67,AK$1,FALSE),"")</f>
        <v/>
      </c>
      <c r="AL64" s="250" t="str">
        <f>IFERROR(VLOOKUP($A64,'中間シート (2)'!$M$6:$BC$67,AL$1,FALSE),"")</f>
        <v/>
      </c>
      <c r="AM64" s="250" t="str">
        <f>IFERROR(VLOOKUP($A64,'中間シート (2)'!$M$6:$BC$67,AM$1,FALSE),"")</f>
        <v/>
      </c>
      <c r="AN64" s="250" t="str">
        <f>IFERROR(VLOOKUP($A64,'中間シート (2)'!$M$6:$BC$67,AN$1,FALSE),"")</f>
        <v/>
      </c>
      <c r="AO64" s="250" t="str">
        <f>IFERROR(VLOOKUP($A64,'中間シート (2)'!$M$6:$BC$67,AO$1,FALSE),"")</f>
        <v/>
      </c>
      <c r="AR64" s="236"/>
      <c r="AS64" s="236"/>
      <c r="AT64" s="236"/>
      <c r="AU64" s="37">
        <f t="shared" si="182"/>
        <v>41</v>
      </c>
      <c r="AV64" s="37">
        <f t="shared" si="183"/>
        <v>41</v>
      </c>
      <c r="AW64" s="37" t="str">
        <f t="shared" si="58"/>
        <v/>
      </c>
      <c r="AX64" s="37" t="str">
        <f t="shared" si="59"/>
        <v/>
      </c>
      <c r="AY64" s="37" t="str">
        <f t="shared" si="60"/>
        <v/>
      </c>
      <c r="AZ64" s="37" t="str">
        <f t="shared" si="61"/>
        <v/>
      </c>
      <c r="BA64" s="37" t="str">
        <f t="shared" si="62"/>
        <v/>
      </c>
      <c r="BB64" s="37" t="str">
        <f ca="1">IF(AB64="","",IF(COUNTIF(エラー23シート!$G$5:$G$79, OFFSET(I64,IF(H64="",0,-H64+1),0)*100+OFFSET(X64,IF(H64="",0,-H64+1),0)*10+AB64)&gt;0,23,""))</f>
        <v/>
      </c>
      <c r="BC64" s="37" t="str">
        <f t="shared" si="63"/>
        <v/>
      </c>
      <c r="BD64" s="37" t="str">
        <f t="shared" si="64"/>
        <v/>
      </c>
      <c r="BE64" s="37" t="str">
        <f t="shared" si="65"/>
        <v/>
      </c>
      <c r="BF64" s="37" t="str">
        <f t="shared" si="66"/>
        <v/>
      </c>
      <c r="BG64" s="37" t="str">
        <f t="shared" si="67"/>
        <v/>
      </c>
      <c r="BH64" s="37" t="str">
        <f t="shared" si="68"/>
        <v/>
      </c>
      <c r="BI64" s="37" t="str">
        <f t="shared" si="69"/>
        <v/>
      </c>
      <c r="BJ64" s="37" t="str">
        <f t="shared" si="70"/>
        <v/>
      </c>
      <c r="BK64" s="37" t="str">
        <f t="shared" si="71"/>
        <v/>
      </c>
      <c r="BL64" s="37" t="str">
        <f t="shared" si="72"/>
        <v/>
      </c>
      <c r="BM64" s="37" t="str">
        <f t="shared" si="73"/>
        <v/>
      </c>
      <c r="BN64" s="37" t="str">
        <f t="shared" si="74"/>
        <v/>
      </c>
      <c r="BO64" s="37" t="str">
        <f t="shared" si="75"/>
        <v/>
      </c>
      <c r="BP64" s="37" t="str">
        <f t="shared" si="76"/>
        <v/>
      </c>
      <c r="BQ64" s="37" t="str">
        <f t="shared" si="77"/>
        <v/>
      </c>
      <c r="BR64" s="37" t="str">
        <f t="shared" si="78"/>
        <v/>
      </c>
      <c r="BS64" s="237" t="str">
        <f t="shared" si="79"/>
        <v/>
      </c>
      <c r="BT64" s="37" t="str">
        <f t="shared" si="80"/>
        <v/>
      </c>
      <c r="BU64" s="37" t="str">
        <f t="shared" si="81"/>
        <v/>
      </c>
      <c r="BV64" s="37" t="str">
        <f t="shared" si="82"/>
        <v/>
      </c>
      <c r="BW64" s="37" t="str">
        <f t="shared" si="83"/>
        <v/>
      </c>
      <c r="BX64" s="37" t="str">
        <f t="shared" si="84"/>
        <v/>
      </c>
      <c r="BY64" s="37" t="str">
        <f t="shared" si="85"/>
        <v/>
      </c>
      <c r="BZ64" s="37" t="str">
        <f t="shared" si="86"/>
        <v/>
      </c>
      <c r="CA64" s="37" t="str">
        <f t="shared" si="87"/>
        <v/>
      </c>
      <c r="CB64" s="37" t="str">
        <f t="shared" si="88"/>
        <v/>
      </c>
      <c r="CC64" s="37" t="str">
        <f t="shared" si="89"/>
        <v/>
      </c>
      <c r="CD64" s="37" t="str">
        <f t="shared" si="90"/>
        <v/>
      </c>
      <c r="CE64" s="37" t="str">
        <f t="shared" si="91"/>
        <v/>
      </c>
      <c r="CF64" s="37" t="str">
        <f t="shared" si="92"/>
        <v/>
      </c>
      <c r="CG64" s="37" t="str">
        <f t="shared" si="93"/>
        <v/>
      </c>
      <c r="CH64" s="37" t="str">
        <f t="shared" si="94"/>
        <v/>
      </c>
      <c r="CI64" s="37" t="str">
        <f t="shared" si="95"/>
        <v/>
      </c>
      <c r="CJ64" s="37" t="str">
        <f t="shared" si="96"/>
        <v/>
      </c>
      <c r="CK64" s="37" t="str">
        <f t="shared" si="97"/>
        <v/>
      </c>
      <c r="CL64" s="238" t="str">
        <f t="shared" si="98"/>
        <v/>
      </c>
      <c r="CM64" s="37" t="str">
        <f t="shared" si="99"/>
        <v/>
      </c>
      <c r="CN64" s="37" t="str">
        <f t="shared" si="100"/>
        <v/>
      </c>
      <c r="CO64" s="37" t="str">
        <f t="shared" si="101"/>
        <v/>
      </c>
      <c r="CP64" s="37" t="str">
        <f t="shared" si="102"/>
        <v/>
      </c>
      <c r="CQ64" s="37" t="str">
        <f t="shared" si="103"/>
        <v/>
      </c>
      <c r="CR64" s="37" t="str">
        <f t="shared" si="104"/>
        <v/>
      </c>
      <c r="CS64" s="37" t="str">
        <f t="shared" si="105"/>
        <v/>
      </c>
      <c r="CT64" s="37" t="str">
        <f t="shared" si="106"/>
        <v/>
      </c>
      <c r="CU64" s="37" t="str">
        <f t="shared" si="107"/>
        <v/>
      </c>
      <c r="CV64" s="239">
        <f t="shared" si="108"/>
        <v>0</v>
      </c>
      <c r="CW64" s="37" t="str">
        <f t="shared" si="109"/>
        <v/>
      </c>
      <c r="CX64" s="37" t="str">
        <f t="shared" si="110"/>
        <v/>
      </c>
      <c r="CY64" s="37" t="str">
        <f t="shared" si="111"/>
        <v/>
      </c>
      <c r="CZ64" s="37" t="str">
        <f t="shared" si="112"/>
        <v/>
      </c>
      <c r="DA64" s="37" t="str">
        <f t="shared" si="113"/>
        <v/>
      </c>
      <c r="DB64" s="37" t="str">
        <f t="shared" si="114"/>
        <v/>
      </c>
      <c r="DC64" s="37" t="str">
        <f t="shared" si="115"/>
        <v/>
      </c>
      <c r="DD64" s="37" t="str">
        <f t="shared" si="116"/>
        <v/>
      </c>
      <c r="DE64" s="37" t="str">
        <f t="shared" si="117"/>
        <v/>
      </c>
      <c r="DF64" s="37" t="str">
        <f t="shared" si="118"/>
        <v/>
      </c>
      <c r="DG64" s="37" t="str">
        <f t="shared" si="119"/>
        <v/>
      </c>
      <c r="DH64" s="37" t="str">
        <f t="shared" si="120"/>
        <v/>
      </c>
      <c r="DI64" s="37" t="str">
        <f t="shared" si="121"/>
        <v/>
      </c>
      <c r="DJ64" s="37" t="str">
        <f t="shared" si="122"/>
        <v/>
      </c>
      <c r="DK64" s="37" t="str">
        <f t="shared" si="123"/>
        <v/>
      </c>
      <c r="DL64" s="37" t="str">
        <f t="shared" si="124"/>
        <v/>
      </c>
      <c r="DM64" s="37" t="str">
        <f t="shared" si="125"/>
        <v/>
      </c>
      <c r="DN64" s="37" t="str">
        <f t="shared" si="126"/>
        <v/>
      </c>
      <c r="DO64" s="37" t="str">
        <f t="shared" si="127"/>
        <v/>
      </c>
      <c r="DP64" s="37" t="str">
        <f t="shared" si="128"/>
        <v/>
      </c>
      <c r="DQ64" s="37" t="str">
        <f t="shared" si="129"/>
        <v/>
      </c>
      <c r="DR64" s="37" t="str">
        <f t="shared" si="130"/>
        <v/>
      </c>
      <c r="DS64" s="37" t="str">
        <f t="shared" si="131"/>
        <v/>
      </c>
      <c r="DT64" s="37" t="str">
        <f t="shared" si="132"/>
        <v/>
      </c>
      <c r="DU64" s="37" t="str">
        <f t="shared" si="133"/>
        <v/>
      </c>
      <c r="DV64" s="37" t="str">
        <f t="shared" si="134"/>
        <v/>
      </c>
      <c r="DW64" s="37" t="str">
        <f t="shared" si="135"/>
        <v/>
      </c>
      <c r="DX64" s="37" t="str">
        <f t="shared" si="136"/>
        <v/>
      </c>
      <c r="DY64" s="37" t="str">
        <f t="shared" si="137"/>
        <v/>
      </c>
      <c r="DZ64" s="37" t="str">
        <f t="shared" si="138"/>
        <v/>
      </c>
      <c r="EA64" s="37" t="str">
        <f t="shared" si="139"/>
        <v/>
      </c>
      <c r="EB64" s="37" t="str">
        <f t="shared" si="140"/>
        <v/>
      </c>
      <c r="EC64" s="37" t="str">
        <f t="shared" si="141"/>
        <v/>
      </c>
      <c r="ED64" s="37" t="str">
        <f t="shared" si="142"/>
        <v/>
      </c>
      <c r="EE64" s="37" t="str">
        <f t="shared" si="143"/>
        <v/>
      </c>
      <c r="EF64" s="37" t="str">
        <f t="shared" si="144"/>
        <v/>
      </c>
      <c r="EG64" s="37" t="str">
        <f t="shared" si="145"/>
        <v/>
      </c>
      <c r="EH64" s="37" t="str">
        <f t="shared" si="146"/>
        <v/>
      </c>
      <c r="EI64" s="37" t="str">
        <f t="shared" si="147"/>
        <v/>
      </c>
      <c r="EJ64" s="37" t="str">
        <f t="shared" si="148"/>
        <v/>
      </c>
      <c r="EK64" s="37" t="str">
        <f t="shared" si="149"/>
        <v/>
      </c>
      <c r="EL64" s="37" t="str">
        <f t="shared" si="150"/>
        <v/>
      </c>
      <c r="EM64" s="37" t="str">
        <f t="shared" si="151"/>
        <v/>
      </c>
      <c r="EN64" s="37" t="str">
        <f t="shared" si="152"/>
        <v/>
      </c>
      <c r="EO64" s="37" t="str">
        <f t="shared" si="153"/>
        <v/>
      </c>
      <c r="EP64" s="37" t="str">
        <f t="shared" si="154"/>
        <v/>
      </c>
      <c r="EQ64" s="239" t="str">
        <f t="shared" ca="1" si="155"/>
        <v/>
      </c>
      <c r="ER64" s="239" t="str">
        <f t="shared" ca="1" si="156"/>
        <v/>
      </c>
      <c r="ES64" s="37" t="str">
        <f t="shared" ca="1" si="157"/>
        <v/>
      </c>
      <c r="ET64" s="37" t="str">
        <f t="shared" ca="1" si="158"/>
        <v/>
      </c>
      <c r="EU64" s="37" t="str">
        <f t="shared" ca="1" si="159"/>
        <v/>
      </c>
      <c r="EV64" s="37" t="str">
        <f t="shared" ca="1" si="160"/>
        <v/>
      </c>
      <c r="EW64" s="37" t="str">
        <f t="shared" ca="1" si="161"/>
        <v/>
      </c>
      <c r="EX64" s="37" t="str">
        <f t="shared" ca="1" si="162"/>
        <v/>
      </c>
      <c r="EY64" s="37" t="str">
        <f t="shared" ca="1" si="163"/>
        <v/>
      </c>
      <c r="EZ64" s="37" t="str">
        <f t="shared" ca="1" si="164"/>
        <v/>
      </c>
      <c r="FA64" s="37" t="str">
        <f t="shared" ca="1" si="165"/>
        <v/>
      </c>
      <c r="FB64" s="37" t="str">
        <f t="shared" ca="1" si="166"/>
        <v/>
      </c>
      <c r="FC64" s="37" t="str">
        <f t="shared" ca="1" si="167"/>
        <v/>
      </c>
      <c r="FD64" s="239">
        <f t="shared" si="168"/>
        <v>1</v>
      </c>
      <c r="FE64" s="37" t="str">
        <f t="shared" si="169"/>
        <v/>
      </c>
      <c r="FF64" s="37" t="str">
        <f t="shared" si="170"/>
        <v/>
      </c>
      <c r="FG64" s="37" t="str">
        <f t="shared" si="171"/>
        <v/>
      </c>
      <c r="FH64" s="37" t="str">
        <f t="shared" si="172"/>
        <v/>
      </c>
      <c r="FI64" s="239" t="str">
        <f>IF(B64=0,"",COUNTIF(FD$6:FD64,FD64))</f>
        <v/>
      </c>
      <c r="FJ64" s="37" t="str">
        <f t="shared" si="173"/>
        <v/>
      </c>
      <c r="FK64" s="240" t="str">
        <f t="shared" si="174"/>
        <v/>
      </c>
      <c r="FL64" s="37" t="str">
        <f t="shared" si="175"/>
        <v/>
      </c>
      <c r="FM64" s="37" t="str">
        <f t="shared" si="176"/>
        <v/>
      </c>
      <c r="FN64" s="37" t="str">
        <f t="shared" si="177"/>
        <v/>
      </c>
      <c r="FO64" s="37" t="str">
        <f t="shared" si="178"/>
        <v/>
      </c>
    </row>
    <row r="65" spans="1:171" ht="19.2">
      <c r="A65" s="233">
        <v>60</v>
      </c>
      <c r="B65" s="233">
        <f>COUNTIF('中間シート (2)'!M:M,行政集計シート※記入不要です!A65)</f>
        <v>0</v>
      </c>
      <c r="C65" s="241" t="str">
        <f>IF(OR(G65&lt;&gt;"",H65&lt;&gt;""),C64,"")</f>
        <v/>
      </c>
      <c r="D65" s="241" t="str">
        <f t="shared" si="184"/>
        <v/>
      </c>
      <c r="E65" s="241" t="str">
        <f t="shared" si="181"/>
        <v/>
      </c>
      <c r="F65" s="242"/>
      <c r="G65" s="235" t="str">
        <f>IFERROR(VLOOKUP($A65,'中間シート (2)'!$M$6:$AR$65,G$1,FALSE),"")</f>
        <v/>
      </c>
      <c r="H65" s="235" t="str">
        <f>IFERROR(VLOOKUP($A65,'中間シート (2)'!$M$6:$AR$65,H$1,FALSE),"")</f>
        <v/>
      </c>
      <c r="I65" s="235" t="str">
        <f>IFERROR(VLOOKUP($A65,'中間シート (2)'!$M$6:$AR$65,I$1,FALSE),"")</f>
        <v/>
      </c>
      <c r="J65" s="235" t="str">
        <f>IFERROR(VLOOKUP($A65,'中間シート (2)'!$M$6:$AR$65,J$1,FALSE),"")</f>
        <v/>
      </c>
      <c r="K65" s="235" t="str">
        <f>IFERROR(VLOOKUP($A65,'中間シート (2)'!$M$6:$AR$65,K$1,FALSE),"")</f>
        <v/>
      </c>
      <c r="L65" s="235" t="str">
        <f>IFERROR(VLOOKUP($A65,'中間シート (2)'!$M$6:$AR$65,L$1,FALSE),"")</f>
        <v/>
      </c>
      <c r="M65" s="235" t="str">
        <f>IFERROR(VLOOKUP($A65,'中間シート (2)'!$M$6:$AR$65,M$1,FALSE),"")</f>
        <v/>
      </c>
      <c r="N65" s="235" t="str">
        <f>IFERROR(VLOOKUP($A65,'中間シート (2)'!$M$6:$AR$65,N$1,FALSE),"")</f>
        <v/>
      </c>
      <c r="O65" s="235" t="str">
        <f>IFERROR(VLOOKUP($A65,'中間シート (2)'!$M$6:$AR$65,O$1,FALSE),"")</f>
        <v/>
      </c>
      <c r="P65" s="235" t="str">
        <f>IFERROR(VLOOKUP($A65,'中間シート (2)'!$M$6:$AR$65,P$1,FALSE),"")</f>
        <v/>
      </c>
      <c r="Q65" s="235" t="str">
        <f>IFERROR(VLOOKUP($A65,'中間シート (2)'!$M$6:$AR$65,Q$1,FALSE),"")</f>
        <v/>
      </c>
      <c r="R65" s="235" t="str">
        <f>IFERROR(VLOOKUP($A65,'中間シート (2)'!$M$6:$AR$65,R$1,FALSE),"")</f>
        <v/>
      </c>
      <c r="S65" s="235" t="str">
        <f>IFERROR(VLOOKUP($A65,'中間シート (2)'!$M$6:$AR$65,S$1,FALSE),"")</f>
        <v/>
      </c>
      <c r="T65" s="235" t="str">
        <f>IFERROR(VLOOKUP($A65,'中間シート (2)'!$M$6:$AR$65,T$1,FALSE),"")</f>
        <v/>
      </c>
      <c r="U65" s="235" t="str">
        <f>IFERROR(VLOOKUP($A65,'中間シート (2)'!$M$6:$AR$65,U$1,FALSE),"")</f>
        <v/>
      </c>
      <c r="V65" s="235"/>
      <c r="W65" s="235" t="str">
        <f>IFERROR(VLOOKUP($A65,'中間シート (2)'!$M$6:$AR$65,W$1,FALSE),"")</f>
        <v/>
      </c>
      <c r="X65" s="235" t="str">
        <f>IFERROR(VLOOKUP($A65,'中間シート (2)'!$M$6:$AR$65,X$1,FALSE),"")</f>
        <v/>
      </c>
      <c r="Y65" s="235" t="str">
        <f>IFERROR(VLOOKUP($A65,'中間シート (2)'!$M$6:$AR$65,Y$1,FALSE),"")</f>
        <v/>
      </c>
      <c r="Z65" s="235" t="str">
        <f>IFERROR(VLOOKUP($A65,'中間シート (2)'!$M$6:$AR$65,Z$1,FALSE),"")</f>
        <v/>
      </c>
      <c r="AA65" s="235" t="str">
        <f>IFERROR(VLOOKUP($A65,'中間シート (2)'!$M$6:$AR$65,AA$1,FALSE),"")</f>
        <v/>
      </c>
      <c r="AB65" s="235" t="str">
        <f>IFERROR(VLOOKUP($A65,'中間シート (2)'!$M$6:$AR$65,AB$1,FALSE),"")</f>
        <v/>
      </c>
      <c r="AC65" s="235" t="str">
        <f>IFERROR(VLOOKUP($A65,'中間シート (2)'!$M$6:$AR$65,AC$1,FALSE),"")</f>
        <v/>
      </c>
      <c r="AD65" s="235" t="str">
        <f>IFERROR(VLOOKUP($A65,'中間シート (2)'!$M$6:$AR$65,AD$1,FALSE),"")</f>
        <v/>
      </c>
      <c r="AE65" s="235"/>
      <c r="AF65" s="235"/>
      <c r="AG65" s="235"/>
      <c r="AH65" s="250" t="str">
        <f>IFERROR(VLOOKUP($A65,'中間シート (2)'!$M$6:$BC$67,AH$1,FALSE),"")</f>
        <v/>
      </c>
      <c r="AI65" s="250" t="str">
        <f>IFERROR(VLOOKUP($A65,'中間シート (2)'!$M$6:$BC$67,AI$1,FALSE),"")</f>
        <v/>
      </c>
      <c r="AJ65" s="250" t="str">
        <f>IFERROR(VLOOKUP($A65,'中間シート (2)'!$M$6:$BC$67,AJ$1,FALSE),"")</f>
        <v/>
      </c>
      <c r="AK65" s="250" t="str">
        <f>IFERROR(VLOOKUP($A65,'中間シート (2)'!$M$6:$BC$67,AK$1,FALSE),"")</f>
        <v/>
      </c>
      <c r="AL65" s="250" t="str">
        <f>IFERROR(VLOOKUP($A65,'中間シート (2)'!$M$6:$BC$67,AL$1,FALSE),"")</f>
        <v/>
      </c>
      <c r="AM65" s="250" t="str">
        <f>IFERROR(VLOOKUP($A65,'中間シート (2)'!$M$6:$BC$67,AM$1,FALSE),"")</f>
        <v/>
      </c>
      <c r="AN65" s="250" t="str">
        <f>IFERROR(VLOOKUP($A65,'中間シート (2)'!$M$6:$BC$67,AN$1,FALSE),"")</f>
        <v/>
      </c>
      <c r="AO65" s="250" t="str">
        <f>IFERROR(VLOOKUP($A65,'中間シート (2)'!$M$6:$BC$67,AO$1,FALSE),"")</f>
        <v/>
      </c>
      <c r="AR65" s="236"/>
      <c r="AS65" s="236"/>
      <c r="AT65" s="236"/>
      <c r="AU65" s="37">
        <f t="shared" si="182"/>
        <v>41</v>
      </c>
      <c r="AV65" s="37">
        <f t="shared" si="183"/>
        <v>41</v>
      </c>
      <c r="AW65" s="37" t="str">
        <f t="shared" si="58"/>
        <v/>
      </c>
      <c r="AX65" s="37" t="str">
        <f t="shared" si="59"/>
        <v/>
      </c>
      <c r="AY65" s="37" t="str">
        <f t="shared" si="60"/>
        <v/>
      </c>
      <c r="AZ65" s="37" t="str">
        <f t="shared" si="61"/>
        <v/>
      </c>
      <c r="BA65" s="37" t="str">
        <f t="shared" si="62"/>
        <v/>
      </c>
      <c r="BB65" s="37" t="str">
        <f ca="1">IF(AB65="","",IF(COUNTIF(エラー23シート!$G$5:$G$79, OFFSET(I65,IF(H65="",0,-H65+1),0)*100+OFFSET(X65,IF(H65="",0,-H65+1),0)*10+AB65)&gt;0,23,""))</f>
        <v/>
      </c>
      <c r="BC65" s="37" t="str">
        <f t="shared" si="63"/>
        <v/>
      </c>
      <c r="BD65" s="37" t="str">
        <f t="shared" si="64"/>
        <v/>
      </c>
      <c r="BE65" s="37" t="str">
        <f t="shared" si="65"/>
        <v/>
      </c>
      <c r="BF65" s="37" t="str">
        <f t="shared" si="66"/>
        <v/>
      </c>
      <c r="BG65" s="37" t="str">
        <f t="shared" si="67"/>
        <v/>
      </c>
      <c r="BH65" s="37" t="str">
        <f t="shared" si="68"/>
        <v/>
      </c>
      <c r="BI65" s="37" t="str">
        <f t="shared" si="69"/>
        <v/>
      </c>
      <c r="BJ65" s="37" t="str">
        <f t="shared" si="70"/>
        <v/>
      </c>
      <c r="BK65" s="37" t="str">
        <f t="shared" si="71"/>
        <v/>
      </c>
      <c r="BL65" s="37" t="str">
        <f t="shared" si="72"/>
        <v/>
      </c>
      <c r="BM65" s="37" t="str">
        <f t="shared" si="73"/>
        <v/>
      </c>
      <c r="BN65" s="37" t="str">
        <f t="shared" si="74"/>
        <v/>
      </c>
      <c r="BO65" s="37" t="str">
        <f t="shared" si="75"/>
        <v/>
      </c>
      <c r="BP65" s="37" t="str">
        <f t="shared" si="76"/>
        <v/>
      </c>
      <c r="BQ65" s="37" t="str">
        <f t="shared" si="77"/>
        <v/>
      </c>
      <c r="BR65" s="37" t="str">
        <f t="shared" si="78"/>
        <v/>
      </c>
      <c r="BS65" s="237" t="str">
        <f t="shared" si="79"/>
        <v/>
      </c>
      <c r="BT65" s="37" t="str">
        <f t="shared" si="80"/>
        <v/>
      </c>
      <c r="BU65" s="37" t="str">
        <f t="shared" si="81"/>
        <v/>
      </c>
      <c r="BV65" s="37" t="str">
        <f t="shared" si="82"/>
        <v/>
      </c>
      <c r="BW65" s="37" t="str">
        <f t="shared" si="83"/>
        <v/>
      </c>
      <c r="BX65" s="37" t="str">
        <f t="shared" si="84"/>
        <v/>
      </c>
      <c r="BY65" s="37" t="str">
        <f t="shared" si="85"/>
        <v/>
      </c>
      <c r="BZ65" s="37" t="str">
        <f t="shared" si="86"/>
        <v/>
      </c>
      <c r="CA65" s="37" t="str">
        <f t="shared" si="87"/>
        <v/>
      </c>
      <c r="CB65" s="37" t="str">
        <f t="shared" si="88"/>
        <v/>
      </c>
      <c r="CC65" s="37" t="str">
        <f t="shared" si="89"/>
        <v/>
      </c>
      <c r="CD65" s="37" t="str">
        <f t="shared" si="90"/>
        <v/>
      </c>
      <c r="CE65" s="37" t="str">
        <f t="shared" si="91"/>
        <v/>
      </c>
      <c r="CF65" s="37" t="str">
        <f t="shared" si="92"/>
        <v/>
      </c>
      <c r="CG65" s="37" t="str">
        <f t="shared" si="93"/>
        <v/>
      </c>
      <c r="CH65" s="37" t="str">
        <f t="shared" si="94"/>
        <v/>
      </c>
      <c r="CI65" s="37" t="str">
        <f t="shared" si="95"/>
        <v/>
      </c>
      <c r="CJ65" s="37" t="str">
        <f t="shared" si="96"/>
        <v/>
      </c>
      <c r="CK65" s="37" t="str">
        <f t="shared" si="97"/>
        <v/>
      </c>
      <c r="CL65" s="238" t="str">
        <f t="shared" si="98"/>
        <v/>
      </c>
      <c r="CM65" s="37" t="str">
        <f t="shared" si="99"/>
        <v/>
      </c>
      <c r="CN65" s="37" t="str">
        <f t="shared" si="100"/>
        <v/>
      </c>
      <c r="CO65" s="37" t="str">
        <f t="shared" si="101"/>
        <v/>
      </c>
      <c r="CP65" s="37" t="str">
        <f t="shared" si="102"/>
        <v/>
      </c>
      <c r="CQ65" s="37" t="str">
        <f t="shared" si="103"/>
        <v/>
      </c>
      <c r="CR65" s="37" t="str">
        <f t="shared" si="104"/>
        <v/>
      </c>
      <c r="CS65" s="37" t="str">
        <f t="shared" si="105"/>
        <v/>
      </c>
      <c r="CT65" s="37" t="str">
        <f t="shared" si="106"/>
        <v/>
      </c>
      <c r="CU65" s="37" t="str">
        <f t="shared" si="107"/>
        <v/>
      </c>
      <c r="CV65" s="239">
        <f t="shared" si="108"/>
        <v>0</v>
      </c>
      <c r="CW65" s="37" t="str">
        <f t="shared" si="109"/>
        <v/>
      </c>
      <c r="CX65" s="37" t="str">
        <f t="shared" si="110"/>
        <v/>
      </c>
      <c r="CY65" s="37" t="str">
        <f t="shared" si="111"/>
        <v/>
      </c>
      <c r="CZ65" s="37" t="str">
        <f t="shared" si="112"/>
        <v/>
      </c>
      <c r="DA65" s="37" t="str">
        <f t="shared" si="113"/>
        <v/>
      </c>
      <c r="DB65" s="37" t="str">
        <f t="shared" si="114"/>
        <v/>
      </c>
      <c r="DC65" s="37" t="str">
        <f t="shared" si="115"/>
        <v/>
      </c>
      <c r="DD65" s="37" t="str">
        <f t="shared" si="116"/>
        <v/>
      </c>
      <c r="DE65" s="37" t="str">
        <f t="shared" si="117"/>
        <v/>
      </c>
      <c r="DF65" s="37" t="str">
        <f t="shared" si="118"/>
        <v/>
      </c>
      <c r="DG65" s="37" t="str">
        <f t="shared" si="119"/>
        <v/>
      </c>
      <c r="DH65" s="37" t="str">
        <f t="shared" si="120"/>
        <v/>
      </c>
      <c r="DI65" s="37" t="str">
        <f t="shared" si="121"/>
        <v/>
      </c>
      <c r="DJ65" s="37" t="str">
        <f t="shared" si="122"/>
        <v/>
      </c>
      <c r="DK65" s="37" t="str">
        <f t="shared" si="123"/>
        <v/>
      </c>
      <c r="DL65" s="37" t="str">
        <f t="shared" si="124"/>
        <v/>
      </c>
      <c r="DM65" s="37" t="str">
        <f t="shared" si="125"/>
        <v/>
      </c>
      <c r="DN65" s="37" t="str">
        <f t="shared" si="126"/>
        <v/>
      </c>
      <c r="DO65" s="37" t="str">
        <f t="shared" si="127"/>
        <v/>
      </c>
      <c r="DP65" s="37" t="str">
        <f t="shared" si="128"/>
        <v/>
      </c>
      <c r="DQ65" s="37" t="str">
        <f t="shared" si="129"/>
        <v/>
      </c>
      <c r="DR65" s="37" t="str">
        <f t="shared" si="130"/>
        <v/>
      </c>
      <c r="DS65" s="37" t="str">
        <f t="shared" si="131"/>
        <v/>
      </c>
      <c r="DT65" s="37" t="str">
        <f t="shared" si="132"/>
        <v/>
      </c>
      <c r="DU65" s="37" t="str">
        <f t="shared" si="133"/>
        <v/>
      </c>
      <c r="DV65" s="37" t="str">
        <f t="shared" si="134"/>
        <v/>
      </c>
      <c r="DW65" s="37" t="str">
        <f t="shared" si="135"/>
        <v/>
      </c>
      <c r="DX65" s="37" t="str">
        <f t="shared" si="136"/>
        <v/>
      </c>
      <c r="DY65" s="37" t="str">
        <f t="shared" si="137"/>
        <v/>
      </c>
      <c r="DZ65" s="37" t="str">
        <f t="shared" si="138"/>
        <v/>
      </c>
      <c r="EA65" s="37" t="str">
        <f t="shared" si="139"/>
        <v/>
      </c>
      <c r="EB65" s="37" t="str">
        <f t="shared" si="140"/>
        <v/>
      </c>
      <c r="EC65" s="37" t="str">
        <f t="shared" si="141"/>
        <v/>
      </c>
      <c r="ED65" s="37" t="str">
        <f t="shared" si="142"/>
        <v/>
      </c>
      <c r="EE65" s="37" t="str">
        <f t="shared" si="143"/>
        <v/>
      </c>
      <c r="EF65" s="37" t="str">
        <f t="shared" si="144"/>
        <v/>
      </c>
      <c r="EG65" s="37" t="str">
        <f t="shared" si="145"/>
        <v/>
      </c>
      <c r="EH65" s="37" t="str">
        <f t="shared" si="146"/>
        <v/>
      </c>
      <c r="EI65" s="37" t="str">
        <f t="shared" si="147"/>
        <v/>
      </c>
      <c r="EJ65" s="37" t="str">
        <f t="shared" si="148"/>
        <v/>
      </c>
      <c r="EK65" s="37" t="str">
        <f t="shared" si="149"/>
        <v/>
      </c>
      <c r="EL65" s="37" t="str">
        <f t="shared" si="150"/>
        <v/>
      </c>
      <c r="EM65" s="37" t="str">
        <f t="shared" si="151"/>
        <v/>
      </c>
      <c r="EN65" s="37" t="str">
        <f t="shared" si="152"/>
        <v/>
      </c>
      <c r="EO65" s="37" t="str">
        <f t="shared" si="153"/>
        <v/>
      </c>
      <c r="EP65" s="37" t="str">
        <f t="shared" si="154"/>
        <v/>
      </c>
      <c r="EQ65" s="239" t="str">
        <f t="shared" ca="1" si="155"/>
        <v/>
      </c>
      <c r="ER65" s="239" t="str">
        <f t="shared" ca="1" si="156"/>
        <v/>
      </c>
      <c r="ES65" s="37" t="str">
        <f t="shared" ca="1" si="157"/>
        <v/>
      </c>
      <c r="ET65" s="37" t="str">
        <f t="shared" ca="1" si="158"/>
        <v/>
      </c>
      <c r="EU65" s="37" t="str">
        <f t="shared" ca="1" si="159"/>
        <v/>
      </c>
      <c r="EV65" s="37" t="str">
        <f t="shared" ca="1" si="160"/>
        <v/>
      </c>
      <c r="EW65" s="37" t="str">
        <f t="shared" ca="1" si="161"/>
        <v/>
      </c>
      <c r="EX65" s="37" t="str">
        <f t="shared" ca="1" si="162"/>
        <v/>
      </c>
      <c r="EY65" s="37" t="str">
        <f t="shared" ca="1" si="163"/>
        <v/>
      </c>
      <c r="EZ65" s="37" t="str">
        <f t="shared" ca="1" si="164"/>
        <v/>
      </c>
      <c r="FA65" s="37" t="str">
        <f t="shared" ca="1" si="165"/>
        <v/>
      </c>
      <c r="FB65" s="37" t="str">
        <f t="shared" ca="1" si="166"/>
        <v/>
      </c>
      <c r="FC65" s="37" t="str">
        <f t="shared" ca="1" si="167"/>
        <v/>
      </c>
      <c r="FD65" s="239">
        <f t="shared" si="168"/>
        <v>1</v>
      </c>
      <c r="FE65" s="37" t="str">
        <f t="shared" si="169"/>
        <v/>
      </c>
      <c r="FF65" s="37" t="str">
        <f t="shared" si="170"/>
        <v/>
      </c>
      <c r="FG65" s="37" t="str">
        <f t="shared" si="171"/>
        <v/>
      </c>
      <c r="FH65" s="37" t="str">
        <f t="shared" si="172"/>
        <v/>
      </c>
      <c r="FI65" s="239" t="str">
        <f>IF(B65=0,"",COUNTIF(FD$6:FD65,FD65))</f>
        <v/>
      </c>
      <c r="FJ65" s="37" t="str">
        <f t="shared" si="173"/>
        <v/>
      </c>
      <c r="FK65" s="240" t="str">
        <f t="shared" si="174"/>
        <v/>
      </c>
      <c r="FL65" s="37" t="str">
        <f t="shared" si="175"/>
        <v/>
      </c>
      <c r="FM65" s="37" t="str">
        <f t="shared" si="176"/>
        <v/>
      </c>
      <c r="FN65" s="37" t="str">
        <f t="shared" si="177"/>
        <v/>
      </c>
      <c r="FO65" s="37" t="str">
        <f t="shared" si="178"/>
        <v/>
      </c>
    </row>
  </sheetData>
  <sheetProtection insertRows="0"/>
  <mergeCells count="32">
    <mergeCell ref="DQ4:DV4"/>
    <mergeCell ref="DX4:DZ4"/>
    <mergeCell ref="EA4:EC4"/>
    <mergeCell ref="ED4:EE4"/>
    <mergeCell ref="FJ4:FM4"/>
    <mergeCell ref="EI4:EJ4"/>
    <mergeCell ref="EK4:EP4"/>
    <mergeCell ref="ES4:EU4"/>
    <mergeCell ref="EV4:EW4"/>
    <mergeCell ref="EY4:FC4"/>
    <mergeCell ref="FE4:FH4"/>
    <mergeCell ref="DB4:DE4"/>
    <mergeCell ref="DF4:DG4"/>
    <mergeCell ref="DH4:DI4"/>
    <mergeCell ref="DJ4:DN4"/>
    <mergeCell ref="DO4:DP4"/>
    <mergeCell ref="FN4:FO4"/>
    <mergeCell ref="CQ4:CS4"/>
    <mergeCell ref="AU4:AV4"/>
    <mergeCell ref="AY4:BB4"/>
    <mergeCell ref="BC4:BF4"/>
    <mergeCell ref="BG4:BI4"/>
    <mergeCell ref="BJ4:BN4"/>
    <mergeCell ref="BO4:BR4"/>
    <mergeCell ref="BS4:BV4"/>
    <mergeCell ref="BX4:BY4"/>
    <mergeCell ref="BZ4:CA4"/>
    <mergeCell ref="CB4:CI4"/>
    <mergeCell ref="CJ4:CP4"/>
    <mergeCell ref="EF4:EH4"/>
    <mergeCell ref="CT4:CU4"/>
    <mergeCell ref="CW4:DA4"/>
  </mergeCells>
  <phoneticPr fontId="1"/>
  <conditionalFormatting sqref="AU6:CP65">
    <cfRule type="expression" dxfId="13" priority="15">
      <formula>ISBLANK(AU6)=TRUE</formula>
    </cfRule>
  </conditionalFormatting>
  <conditionalFormatting sqref="FK6:FL65 CR6:CS65 EF6:EP65 FE6:FH65 CW6:DK65 DX6:EC65 DM6:DV65 ES6:FC65">
    <cfRule type="expression" dxfId="12" priority="14">
      <formula>ISBLANK(CR6)=TRUE</formula>
    </cfRule>
  </conditionalFormatting>
  <conditionalFormatting sqref="FJ6:FJ65">
    <cfRule type="expression" dxfId="11" priority="12">
      <formula>ISBLANK(FJ6)=TRUE</formula>
    </cfRule>
  </conditionalFormatting>
  <conditionalFormatting sqref="EE6:EE65">
    <cfRule type="expression" dxfId="10" priority="11">
      <formula>ISBLANK(EE6)=TRUE</formula>
    </cfRule>
  </conditionalFormatting>
  <conditionalFormatting sqref="EG6:EG65">
    <cfRule type="expression" dxfId="9" priority="10">
      <formula>ISBLANK(EG6)=TRUE</formula>
    </cfRule>
  </conditionalFormatting>
  <conditionalFormatting sqref="CQ6:CQ65">
    <cfRule type="expression" dxfId="8" priority="9">
      <formula>ISBLANK(CQ6)=TRUE</formula>
    </cfRule>
  </conditionalFormatting>
  <conditionalFormatting sqref="DL6:DL65">
    <cfRule type="expression" dxfId="7" priority="8">
      <formula>ISBLANK(DL6)=TRUE</formula>
    </cfRule>
  </conditionalFormatting>
  <conditionalFormatting sqref="ED6:ED65">
    <cfRule type="expression" dxfId="6" priority="7">
      <formula>ISBLANK(ED6)=TRUE</formula>
    </cfRule>
  </conditionalFormatting>
  <conditionalFormatting sqref="CT6:CU65">
    <cfRule type="expression" dxfId="5" priority="6">
      <formula>ISBLANK(CT6)=TRUE</formula>
    </cfRule>
  </conditionalFormatting>
  <conditionalFormatting sqref="FE6:FH65 FJ6:FL65 DX6:EP65 CW6:DV65 AU6:CU65 ES6:FC65">
    <cfRule type="expression" dxfId="4" priority="5">
      <formula>AU6&lt;&gt;""</formula>
    </cfRule>
  </conditionalFormatting>
  <conditionalFormatting sqref="FM6:FO65">
    <cfRule type="expression" dxfId="3" priority="4">
      <formula>ISBLANK(FM6)=TRUE</formula>
    </cfRule>
  </conditionalFormatting>
  <conditionalFormatting sqref="FM6:FO65">
    <cfRule type="expression" dxfId="2" priority="3">
      <formula>FM6&lt;&gt;""</formula>
    </cfRule>
  </conditionalFormatting>
  <conditionalFormatting sqref="DW6:DW65">
    <cfRule type="expression" dxfId="1" priority="2">
      <formula>ISBLANK(DW6)=TRUE</formula>
    </cfRule>
  </conditionalFormatting>
  <conditionalFormatting sqref="DW6:DW65">
    <cfRule type="expression" dxfId="0" priority="1">
      <formula>DW6&lt;&gt;""</formula>
    </cfRule>
  </conditionalFormatting>
  <dataValidations count="1">
    <dataValidation allowBlank="1" showErrorMessage="1" sqref="C7:E65 AR6:AT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colBreaks count="1" manualBreakCount="1">
    <brk id="109" min="1" max="6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topLeftCell="A52" workbookViewId="0">
      <selection activeCell="B73" sqref="B73"/>
    </sheetView>
  </sheetViews>
  <sheetFormatPr defaultRowHeight="13.2"/>
  <sheetData>
    <row r="1" spans="1:3">
      <c r="A1" s="6" t="s">
        <v>2349</v>
      </c>
      <c r="B1" s="6" t="s">
        <v>2299</v>
      </c>
      <c r="C1" s="6" t="s">
        <v>2422</v>
      </c>
    </row>
    <row r="2" spans="1:3">
      <c r="A2" t="s">
        <v>2348</v>
      </c>
      <c r="B2" t="s">
        <v>2350</v>
      </c>
      <c r="C2" t="s">
        <v>2348</v>
      </c>
    </row>
    <row r="3" spans="1:3">
      <c r="A3" t="s">
        <v>2270</v>
      </c>
      <c r="B3" t="s">
        <v>2351</v>
      </c>
      <c r="C3" t="s">
        <v>2270</v>
      </c>
    </row>
    <row r="4" spans="1:3">
      <c r="A4">
        <v>10</v>
      </c>
      <c r="B4" t="s">
        <v>2352</v>
      </c>
      <c r="C4" t="s">
        <v>2308</v>
      </c>
    </row>
    <row r="5" spans="1:3">
      <c r="A5">
        <v>11</v>
      </c>
      <c r="B5" t="s">
        <v>2353</v>
      </c>
      <c r="C5" t="s">
        <v>2309</v>
      </c>
    </row>
    <row r="6" spans="1:3">
      <c r="A6">
        <v>12</v>
      </c>
      <c r="B6" t="s">
        <v>2354</v>
      </c>
      <c r="C6" t="s">
        <v>2310</v>
      </c>
    </row>
    <row r="7" spans="1:3">
      <c r="A7">
        <v>13</v>
      </c>
      <c r="B7" t="s">
        <v>2355</v>
      </c>
      <c r="C7" t="s">
        <v>2311</v>
      </c>
    </row>
    <row r="8" spans="1:3">
      <c r="A8">
        <v>14</v>
      </c>
      <c r="B8" t="s">
        <v>2356</v>
      </c>
    </row>
    <row r="9" spans="1:3">
      <c r="A9">
        <v>15</v>
      </c>
      <c r="B9" t="s">
        <v>2357</v>
      </c>
    </row>
    <row r="10" spans="1:3">
      <c r="A10">
        <v>16</v>
      </c>
      <c r="B10" t="s">
        <v>2358</v>
      </c>
    </row>
    <row r="11" spans="1:3">
      <c r="A11">
        <v>17</v>
      </c>
      <c r="B11" t="s">
        <v>2359</v>
      </c>
    </row>
    <row r="12" spans="1:3">
      <c r="A12">
        <v>18</v>
      </c>
      <c r="B12" t="s">
        <v>2360</v>
      </c>
    </row>
    <row r="13" spans="1:3">
      <c r="A13">
        <v>19</v>
      </c>
      <c r="B13" t="s">
        <v>2361</v>
      </c>
    </row>
    <row r="14" spans="1:3">
      <c r="A14">
        <v>20</v>
      </c>
      <c r="B14" t="s">
        <v>2362</v>
      </c>
    </row>
    <row r="15" spans="1:3">
      <c r="A15">
        <v>21</v>
      </c>
      <c r="B15" t="s">
        <v>2363</v>
      </c>
    </row>
    <row r="16" spans="1:3">
      <c r="A16">
        <v>22</v>
      </c>
      <c r="B16" t="s">
        <v>2364</v>
      </c>
    </row>
    <row r="17" spans="1:2">
      <c r="A17">
        <v>23</v>
      </c>
      <c r="B17" t="s">
        <v>2365</v>
      </c>
    </row>
    <row r="18" spans="1:2">
      <c r="A18">
        <v>24</v>
      </c>
      <c r="B18" t="s">
        <v>2366</v>
      </c>
    </row>
    <row r="19" spans="1:2">
      <c r="A19">
        <v>30</v>
      </c>
      <c r="B19" t="s">
        <v>2367</v>
      </c>
    </row>
    <row r="20" spans="1:2">
      <c r="A20">
        <v>31</v>
      </c>
      <c r="B20" t="s">
        <v>2368</v>
      </c>
    </row>
    <row r="21" spans="1:2">
      <c r="A21">
        <v>32</v>
      </c>
      <c r="B21" t="s">
        <v>2369</v>
      </c>
    </row>
    <row r="22" spans="1:2">
      <c r="A22">
        <v>33</v>
      </c>
      <c r="B22" t="s">
        <v>2370</v>
      </c>
    </row>
    <row r="23" spans="1:2">
      <c r="A23">
        <v>34</v>
      </c>
      <c r="B23" t="s">
        <v>2371</v>
      </c>
    </row>
    <row r="24" spans="1:2">
      <c r="A24">
        <v>35</v>
      </c>
      <c r="B24" t="s">
        <v>2372</v>
      </c>
    </row>
    <row r="25" spans="1:2">
      <c r="A25">
        <v>36</v>
      </c>
      <c r="B25" t="s">
        <v>2373</v>
      </c>
    </row>
    <row r="26" spans="1:2">
      <c r="A26">
        <v>37</v>
      </c>
      <c r="B26" t="s">
        <v>2374</v>
      </c>
    </row>
    <row r="27" spans="1:2">
      <c r="A27">
        <v>38</v>
      </c>
      <c r="B27" t="s">
        <v>2375</v>
      </c>
    </row>
    <row r="28" spans="1:2">
      <c r="A28">
        <v>39</v>
      </c>
      <c r="B28" t="s">
        <v>2376</v>
      </c>
    </row>
    <row r="29" spans="1:2">
      <c r="A29">
        <v>40</v>
      </c>
      <c r="B29" t="s">
        <v>2377</v>
      </c>
    </row>
    <row r="30" spans="1:2">
      <c r="A30">
        <v>41</v>
      </c>
      <c r="B30" t="s">
        <v>2378</v>
      </c>
    </row>
    <row r="31" spans="1:2">
      <c r="A31">
        <v>42</v>
      </c>
      <c r="B31" t="s">
        <v>2379</v>
      </c>
    </row>
    <row r="32" spans="1:2">
      <c r="A32">
        <v>43</v>
      </c>
      <c r="B32" t="s">
        <v>2380</v>
      </c>
    </row>
    <row r="33" spans="1:2">
      <c r="A33">
        <v>44</v>
      </c>
      <c r="B33" t="s">
        <v>2381</v>
      </c>
    </row>
    <row r="34" spans="1:2">
      <c r="B34" t="s">
        <v>2382</v>
      </c>
    </row>
    <row r="35" spans="1:2">
      <c r="B35" t="s">
        <v>2383</v>
      </c>
    </row>
    <row r="36" spans="1:2">
      <c r="B36" t="s">
        <v>2384</v>
      </c>
    </row>
    <row r="37" spans="1:2">
      <c r="B37" t="s">
        <v>2385</v>
      </c>
    </row>
    <row r="38" spans="1:2">
      <c r="B38" t="s">
        <v>2386</v>
      </c>
    </row>
    <row r="39" spans="1:2">
      <c r="B39" t="s">
        <v>2387</v>
      </c>
    </row>
    <row r="40" spans="1:2">
      <c r="B40" t="s">
        <v>2388</v>
      </c>
    </row>
    <row r="41" spans="1:2">
      <c r="B41" t="s">
        <v>2389</v>
      </c>
    </row>
    <row r="42" spans="1:2">
      <c r="B42" t="s">
        <v>2390</v>
      </c>
    </row>
    <row r="43" spans="1:2">
      <c r="B43" t="s">
        <v>2391</v>
      </c>
    </row>
    <row r="44" spans="1:2">
      <c r="B44" t="s">
        <v>2392</v>
      </c>
    </row>
    <row r="45" spans="1:2">
      <c r="B45" t="s">
        <v>2393</v>
      </c>
    </row>
    <row r="46" spans="1:2">
      <c r="B46" t="s">
        <v>2394</v>
      </c>
    </row>
    <row r="47" spans="1:2">
      <c r="B47" t="s">
        <v>2395</v>
      </c>
    </row>
    <row r="48" spans="1:2">
      <c r="B48" t="s">
        <v>2396</v>
      </c>
    </row>
    <row r="49" spans="2:2">
      <c r="B49" t="s">
        <v>2397</v>
      </c>
    </row>
    <row r="50" spans="2:2">
      <c r="B50" t="s">
        <v>2398</v>
      </c>
    </row>
    <row r="51" spans="2:2">
      <c r="B51" t="s">
        <v>2399</v>
      </c>
    </row>
    <row r="52" spans="2:2">
      <c r="B52" t="s">
        <v>2400</v>
      </c>
    </row>
    <row r="53" spans="2:2">
      <c r="B53" t="s">
        <v>2401</v>
      </c>
    </row>
    <row r="54" spans="2:2">
      <c r="B54" t="s">
        <v>2402</v>
      </c>
    </row>
    <row r="55" spans="2:2">
      <c r="B55" t="s">
        <v>2403</v>
      </c>
    </row>
    <row r="56" spans="2:2">
      <c r="B56" t="s">
        <v>2404</v>
      </c>
    </row>
    <row r="57" spans="2:2">
      <c r="B57" t="s">
        <v>2405</v>
      </c>
    </row>
    <row r="58" spans="2:2">
      <c r="B58" t="s">
        <v>2406</v>
      </c>
    </row>
    <row r="59" spans="2:2">
      <c r="B59" t="s">
        <v>2407</v>
      </c>
    </row>
    <row r="60" spans="2:2">
      <c r="B60" t="s">
        <v>2408</v>
      </c>
    </row>
    <row r="61" spans="2:2">
      <c r="B61" t="s">
        <v>2409</v>
      </c>
    </row>
    <row r="62" spans="2:2">
      <c r="B62" t="s">
        <v>2410</v>
      </c>
    </row>
    <row r="63" spans="2:2">
      <c r="B63" t="s">
        <v>2411</v>
      </c>
    </row>
    <row r="64" spans="2:2">
      <c r="B64" t="s">
        <v>2412</v>
      </c>
    </row>
    <row r="65" spans="2:2">
      <c r="B65" t="s">
        <v>2413</v>
      </c>
    </row>
    <row r="66" spans="2:2">
      <c r="B66" t="s">
        <v>2414</v>
      </c>
    </row>
    <row r="67" spans="2:2">
      <c r="B67" t="s">
        <v>2415</v>
      </c>
    </row>
    <row r="68" spans="2:2">
      <c r="B68" t="s">
        <v>2416</v>
      </c>
    </row>
    <row r="69" spans="2:2">
      <c r="B69" t="s">
        <v>2417</v>
      </c>
    </row>
    <row r="70" spans="2:2">
      <c r="B70" t="s">
        <v>2418</v>
      </c>
    </row>
    <row r="71" spans="2:2">
      <c r="B71" t="s">
        <v>2419</v>
      </c>
    </row>
    <row r="72" spans="2:2">
      <c r="B72" t="s">
        <v>2420</v>
      </c>
    </row>
    <row r="73" spans="2:2">
      <c r="B73" t="s">
        <v>2421</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640625" defaultRowHeight="13.2"/>
  <cols>
    <col min="1" max="1" width="1.6640625" style="6" customWidth="1"/>
    <col min="2" max="8" width="2.6640625" style="6"/>
    <col min="9" max="9" width="3" style="6" customWidth="1"/>
    <col min="10" max="14" width="2.6640625" style="6"/>
    <col min="15" max="15" width="2.6640625" style="6" customWidth="1"/>
    <col min="16" max="34" width="2.6640625" style="6"/>
    <col min="35" max="37" width="2.44140625" style="6" customWidth="1"/>
    <col min="38" max="38" width="0.88671875" style="6" customWidth="1"/>
    <col min="39" max="44" width="6.6640625" style="6" hidden="1" customWidth="1"/>
    <col min="45" max="45" width="2.6640625" style="6" hidden="1" customWidth="1"/>
    <col min="46" max="46" width="11.33203125" style="6" customWidth="1"/>
    <col min="47" max="50" width="2.6640625" style="6"/>
    <col min="51" max="51" width="4.88671875" style="6" bestFit="1" customWidth="1"/>
    <col min="52" max="16384" width="2.6640625" style="6"/>
  </cols>
  <sheetData>
    <row r="1" spans="1:39" ht="15" customHeight="1">
      <c r="A1" s="369" t="s">
        <v>2469</v>
      </c>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49"/>
    </row>
    <row r="2" spans="1:39" ht="15" customHeight="1">
      <c r="A2" s="369"/>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49"/>
    </row>
    <row r="3" spans="1:39" ht="15" customHeight="1">
      <c r="A3" s="369"/>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49"/>
    </row>
    <row r="4" spans="1:39" ht="15" customHeight="1">
      <c r="A4" s="369"/>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49"/>
    </row>
    <row r="5" spans="1:39" ht="15" customHeight="1">
      <c r="A5" s="369"/>
      <c r="B5" s="369"/>
      <c r="C5" s="369"/>
      <c r="D5" s="369"/>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49"/>
    </row>
    <row r="6" spans="1:39" ht="15" customHeight="1">
      <c r="A6" s="369"/>
      <c r="B6" s="369"/>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c r="AM6" s="349"/>
    </row>
    <row r="7" spans="1:39" ht="15" customHeight="1">
      <c r="A7" s="369"/>
      <c r="B7" s="369"/>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c r="AM7" s="349"/>
    </row>
    <row r="8" spans="1:39" ht="15" customHeight="1">
      <c r="A8" s="369"/>
      <c r="B8" s="369"/>
      <c r="C8" s="369"/>
      <c r="D8" s="369"/>
      <c r="E8" s="369"/>
      <c r="F8" s="369"/>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c r="AJ8" s="369"/>
      <c r="AK8" s="369"/>
      <c r="AL8" s="369"/>
      <c r="AM8" s="349"/>
    </row>
    <row r="9" spans="1:39" ht="15" customHeight="1">
      <c r="A9" s="369"/>
      <c r="B9" s="369"/>
      <c r="C9" s="369"/>
      <c r="D9" s="369"/>
      <c r="E9" s="369"/>
      <c r="F9" s="369"/>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69"/>
      <c r="AL9" s="369"/>
      <c r="AM9" s="349"/>
    </row>
    <row r="10" spans="1:39" ht="15" customHeight="1">
      <c r="A10" s="369"/>
      <c r="B10" s="369"/>
      <c r="C10" s="369"/>
      <c r="D10" s="369"/>
      <c r="E10" s="369"/>
      <c r="F10" s="369"/>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49"/>
    </row>
    <row r="11" spans="1:39" ht="15" customHeight="1">
      <c r="A11" s="369"/>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49"/>
    </row>
    <row r="12" spans="1:39" ht="15" customHeight="1">
      <c r="A12" s="369"/>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49"/>
    </row>
    <row r="13" spans="1:39" ht="15" customHeight="1">
      <c r="A13" s="369"/>
      <c r="B13" s="369"/>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49"/>
    </row>
    <row r="14" spans="1:39" ht="15" customHeight="1">
      <c r="A14" s="369"/>
      <c r="B14" s="369"/>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49"/>
    </row>
    <row r="15" spans="1:39" ht="15" customHeight="1">
      <c r="A15" s="369"/>
      <c r="B15" s="369"/>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49"/>
    </row>
    <row r="16" spans="1:39" ht="15" customHeight="1">
      <c r="A16" s="369"/>
      <c r="B16" s="369"/>
      <c r="C16" s="369"/>
      <c r="D16" s="369"/>
      <c r="E16" s="369"/>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369"/>
      <c r="AM16" s="349"/>
    </row>
    <row r="17" spans="1:39" ht="15" customHeight="1">
      <c r="A17" s="369"/>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49"/>
    </row>
    <row r="18" spans="1:39" ht="15" customHeight="1">
      <c r="A18" s="369"/>
      <c r="B18" s="369"/>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69"/>
      <c r="AK18" s="369"/>
      <c r="AL18" s="369"/>
      <c r="AM18" s="353"/>
    </row>
    <row r="19" spans="1:39" ht="9.4499999999999993" customHeight="1">
      <c r="A19" s="369"/>
      <c r="B19" s="369"/>
      <c r="C19" s="369"/>
      <c r="D19" s="369"/>
      <c r="E19" s="369"/>
      <c r="F19" s="369"/>
      <c r="G19" s="369"/>
      <c r="H19" s="369"/>
      <c r="I19" s="369"/>
      <c r="J19" s="369"/>
      <c r="K19" s="369"/>
      <c r="L19" s="369"/>
      <c r="M19" s="369"/>
      <c r="N19" s="369"/>
      <c r="O19" s="369"/>
      <c r="P19" s="369"/>
      <c r="Q19" s="369"/>
      <c r="R19" s="369"/>
      <c r="S19" s="369"/>
      <c r="T19" s="369"/>
      <c r="U19" s="369"/>
      <c r="V19" s="369"/>
      <c r="W19" s="369"/>
      <c r="X19" s="369"/>
      <c r="Y19" s="369"/>
      <c r="Z19" s="369"/>
      <c r="AA19" s="369"/>
      <c r="AB19" s="369"/>
      <c r="AC19" s="369"/>
      <c r="AD19" s="369"/>
      <c r="AE19" s="369"/>
      <c r="AF19" s="369"/>
      <c r="AG19" s="369"/>
      <c r="AH19" s="369"/>
      <c r="AI19" s="369"/>
      <c r="AJ19" s="369"/>
      <c r="AK19" s="369"/>
      <c r="AL19" s="369"/>
      <c r="AM19" s="349"/>
    </row>
    <row r="20" spans="1:39" ht="4.5" customHeight="1">
      <c r="A20" s="4" t="s">
        <v>2096</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404" t="s">
        <v>2264</v>
      </c>
      <c r="C21" s="405"/>
      <c r="D21" s="405"/>
      <c r="E21" s="405"/>
      <c r="F21" s="405"/>
      <c r="G21" s="405"/>
      <c r="H21" s="405"/>
      <c r="I21" s="405"/>
      <c r="J21" s="405"/>
      <c r="K21" s="405"/>
      <c r="L21" s="405"/>
      <c r="M21" s="405"/>
      <c r="N21" s="405"/>
      <c r="O21" s="405"/>
      <c r="P21" s="405"/>
      <c r="Q21" s="405"/>
      <c r="R21" s="405"/>
      <c r="S21" s="405"/>
      <c r="T21" s="405"/>
      <c r="U21" s="405"/>
      <c r="V21" s="405"/>
      <c r="W21" s="405"/>
      <c r="X21" s="405"/>
      <c r="Y21" s="405"/>
      <c r="Z21" s="405"/>
      <c r="AA21" s="405"/>
      <c r="AB21" s="405"/>
      <c r="AC21" s="405"/>
      <c r="AD21" s="405"/>
      <c r="AE21" s="406"/>
      <c r="AF21" s="414" t="s">
        <v>2158</v>
      </c>
      <c r="AG21" s="373"/>
      <c r="AH21" s="373"/>
      <c r="AI21" s="373"/>
      <c r="AJ21" s="373"/>
      <c r="AK21" s="373"/>
      <c r="AL21" s="191"/>
      <c r="AM21" s="4"/>
    </row>
    <row r="22" spans="1:39" ht="27" customHeight="1">
      <c r="A22" s="4"/>
      <c r="B22" s="400" t="s">
        <v>2266</v>
      </c>
      <c r="C22" s="400"/>
      <c r="D22" s="400"/>
      <c r="E22" s="400"/>
      <c r="F22" s="400"/>
      <c r="G22" s="400"/>
      <c r="H22" s="400"/>
      <c r="I22" s="400"/>
      <c r="J22" s="400" t="s">
        <v>2268</v>
      </c>
      <c r="K22" s="400"/>
      <c r="L22" s="400"/>
      <c r="M22" s="400"/>
      <c r="N22" s="400"/>
      <c r="O22" s="400"/>
      <c r="P22" s="400"/>
      <c r="Q22" s="400"/>
      <c r="R22" s="400"/>
      <c r="S22" s="400"/>
      <c r="T22" s="400"/>
      <c r="U22" s="400"/>
      <c r="V22" s="400"/>
      <c r="W22" s="400"/>
      <c r="X22" s="400"/>
      <c r="Y22" s="400"/>
      <c r="Z22" s="400"/>
      <c r="AA22" s="400"/>
      <c r="AB22" s="400"/>
      <c r="AC22" s="400"/>
      <c r="AD22" s="400"/>
      <c r="AE22" s="400"/>
      <c r="AF22" s="404" t="s">
        <v>2269</v>
      </c>
      <c r="AG22" s="405"/>
      <c r="AH22" s="405"/>
      <c r="AI22" s="405"/>
      <c r="AJ22" s="405"/>
      <c r="AK22" s="405"/>
      <c r="AL22" s="214"/>
      <c r="AM22" s="4"/>
    </row>
    <row r="23" spans="1:39" ht="27" customHeight="1">
      <c r="A23" s="4"/>
      <c r="B23" s="400" t="s">
        <v>2267</v>
      </c>
      <c r="C23" s="400"/>
      <c r="D23" s="400"/>
      <c r="E23" s="400"/>
      <c r="F23" s="400"/>
      <c r="G23" s="400"/>
      <c r="H23" s="400"/>
      <c r="I23" s="400"/>
      <c r="J23" s="401" t="s">
        <v>2281</v>
      </c>
      <c r="K23" s="402"/>
      <c r="L23" s="402"/>
      <c r="M23" s="402"/>
      <c r="N23" s="402"/>
      <c r="O23" s="402"/>
      <c r="P23" s="402"/>
      <c r="Q23" s="402"/>
      <c r="R23" s="402"/>
      <c r="S23" s="402"/>
      <c r="T23" s="402"/>
      <c r="U23" s="402"/>
      <c r="V23" s="402"/>
      <c r="W23" s="402"/>
      <c r="X23" s="402"/>
      <c r="Y23" s="402"/>
      <c r="Z23" s="402"/>
      <c r="AA23" s="402"/>
      <c r="AB23" s="402"/>
      <c r="AC23" s="402"/>
      <c r="AD23" s="402"/>
      <c r="AE23" s="403"/>
      <c r="AF23" s="404" t="s">
        <v>2270</v>
      </c>
      <c r="AG23" s="405"/>
      <c r="AH23" s="405"/>
      <c r="AI23" s="405"/>
      <c r="AJ23" s="405"/>
      <c r="AK23" s="405"/>
      <c r="AL23" s="214"/>
      <c r="AM23" s="4"/>
    </row>
    <row r="24" spans="1:39" ht="24" customHeight="1">
      <c r="A24" s="498" t="s">
        <v>2456</v>
      </c>
      <c r="B24" s="498"/>
      <c r="C24" s="498"/>
      <c r="D24" s="498"/>
      <c r="E24" s="498"/>
      <c r="F24" s="498"/>
      <c r="G24" s="498"/>
      <c r="H24" s="498"/>
      <c r="I24" s="498"/>
      <c r="J24" s="498"/>
      <c r="K24" s="498"/>
      <c r="L24" s="498"/>
      <c r="M24" s="498"/>
      <c r="N24" s="498"/>
      <c r="O24" s="498"/>
      <c r="P24" s="498"/>
      <c r="Q24" s="498"/>
      <c r="R24" s="498"/>
      <c r="S24" s="498"/>
      <c r="T24" s="498"/>
      <c r="U24" s="498"/>
      <c r="V24" s="498"/>
      <c r="W24" s="498"/>
      <c r="X24" s="498"/>
      <c r="Y24" s="498"/>
      <c r="Z24" s="498"/>
      <c r="AA24" s="498"/>
      <c r="AB24" s="498"/>
      <c r="AC24" s="498"/>
      <c r="AD24" s="498"/>
      <c r="AE24" s="498"/>
      <c r="AF24" s="498"/>
      <c r="AG24" s="498"/>
      <c r="AH24" s="498"/>
      <c r="AI24" s="498"/>
      <c r="AJ24" s="498"/>
      <c r="AK24" s="498"/>
      <c r="AL24" s="498"/>
      <c r="AM24" s="4"/>
    </row>
    <row r="25" spans="1:39" ht="25.95" customHeight="1">
      <c r="A25" s="498"/>
      <c r="B25" s="498"/>
      <c r="C25" s="498"/>
      <c r="D25" s="498"/>
      <c r="E25" s="498"/>
      <c r="F25" s="498"/>
      <c r="G25" s="498"/>
      <c r="H25" s="498"/>
      <c r="I25" s="498"/>
      <c r="J25" s="498"/>
      <c r="K25" s="498"/>
      <c r="L25" s="498"/>
      <c r="M25" s="498"/>
      <c r="N25" s="498"/>
      <c r="O25" s="498"/>
      <c r="P25" s="498"/>
      <c r="Q25" s="498"/>
      <c r="R25" s="498"/>
      <c r="S25" s="498"/>
      <c r="T25" s="498"/>
      <c r="U25" s="498"/>
      <c r="V25" s="498"/>
      <c r="W25" s="498"/>
      <c r="X25" s="498"/>
      <c r="Y25" s="498"/>
      <c r="Z25" s="498"/>
      <c r="AA25" s="498"/>
      <c r="AB25" s="498"/>
      <c r="AC25" s="498"/>
      <c r="AD25" s="498"/>
      <c r="AE25" s="498"/>
      <c r="AF25" s="498"/>
      <c r="AG25" s="498"/>
      <c r="AH25" s="498"/>
      <c r="AI25" s="498"/>
      <c r="AJ25" s="498"/>
      <c r="AK25" s="498"/>
      <c r="AL25" s="498"/>
      <c r="AM25" s="4"/>
    </row>
    <row r="26" spans="1:39" ht="27" customHeight="1">
      <c r="A26" s="4"/>
      <c r="B26" s="503" t="s">
        <v>2264</v>
      </c>
      <c r="C26" s="504"/>
      <c r="D26" s="504"/>
      <c r="E26" s="504"/>
      <c r="F26" s="504"/>
      <c r="G26" s="504"/>
      <c r="H26" s="504"/>
      <c r="I26" s="504"/>
      <c r="J26" s="504"/>
      <c r="K26" s="504"/>
      <c r="L26" s="504"/>
      <c r="M26" s="504"/>
      <c r="N26" s="504"/>
      <c r="O26" s="504"/>
      <c r="P26" s="504"/>
      <c r="Q26" s="504"/>
      <c r="R26" s="504"/>
      <c r="S26" s="504"/>
      <c r="T26" s="504"/>
      <c r="U26" s="504"/>
      <c r="V26" s="504"/>
      <c r="W26" s="504"/>
      <c r="X26" s="504"/>
      <c r="Y26" s="504"/>
      <c r="Z26" s="504"/>
      <c r="AA26" s="504"/>
      <c r="AB26" s="504"/>
      <c r="AC26" s="504"/>
      <c r="AD26" s="504"/>
      <c r="AE26" s="505"/>
      <c r="AF26" s="414" t="s">
        <v>2158</v>
      </c>
      <c r="AG26" s="373"/>
      <c r="AH26" s="373"/>
      <c r="AI26" s="373"/>
      <c r="AJ26" s="373"/>
      <c r="AK26" s="373"/>
      <c r="AL26" s="191"/>
      <c r="AM26" s="4"/>
    </row>
    <row r="27" spans="1:39" ht="42" customHeight="1">
      <c r="A27" s="4"/>
      <c r="B27" s="506"/>
      <c r="C27" s="507"/>
      <c r="D27" s="507"/>
      <c r="E27" s="507"/>
      <c r="F27" s="507"/>
      <c r="G27" s="507"/>
      <c r="H27" s="507"/>
      <c r="I27" s="507"/>
      <c r="J27" s="507"/>
      <c r="K27" s="507"/>
      <c r="L27" s="507"/>
      <c r="M27" s="507"/>
      <c r="N27" s="507"/>
      <c r="O27" s="507"/>
      <c r="P27" s="507"/>
      <c r="Q27" s="507"/>
      <c r="R27" s="507"/>
      <c r="S27" s="507"/>
      <c r="T27" s="507"/>
      <c r="U27" s="507"/>
      <c r="V27" s="507"/>
      <c r="W27" s="507"/>
      <c r="X27" s="507"/>
      <c r="Y27" s="507"/>
      <c r="Z27" s="507"/>
      <c r="AA27" s="507"/>
      <c r="AB27" s="507"/>
      <c r="AC27" s="507"/>
      <c r="AD27" s="507"/>
      <c r="AE27" s="508"/>
      <c r="AF27" s="404" t="s">
        <v>2291</v>
      </c>
      <c r="AG27" s="405"/>
      <c r="AH27" s="406"/>
      <c r="AI27" s="404" t="s">
        <v>2271</v>
      </c>
      <c r="AJ27" s="405"/>
      <c r="AK27" s="405"/>
      <c r="AL27" s="191"/>
      <c r="AM27" s="4"/>
    </row>
    <row r="28" spans="1:39" ht="30" customHeight="1">
      <c r="A28" s="4"/>
      <c r="B28" s="399" t="s">
        <v>76</v>
      </c>
      <c r="C28" s="399"/>
      <c r="D28" s="399"/>
      <c r="E28" s="399"/>
      <c r="F28" s="399"/>
      <c r="G28" s="399"/>
      <c r="H28" s="399"/>
      <c r="I28" s="399"/>
      <c r="J28" s="379" t="s">
        <v>2272</v>
      </c>
      <c r="K28" s="380"/>
      <c r="L28" s="380"/>
      <c r="M28" s="380"/>
      <c r="N28" s="380"/>
      <c r="O28" s="380"/>
      <c r="P28" s="380"/>
      <c r="Q28" s="380"/>
      <c r="R28" s="380"/>
      <c r="S28" s="380"/>
      <c r="T28" s="380"/>
      <c r="U28" s="380"/>
      <c r="V28" s="380"/>
      <c r="W28" s="380"/>
      <c r="X28" s="380"/>
      <c r="Y28" s="380"/>
      <c r="Z28" s="380"/>
      <c r="AA28" s="380"/>
      <c r="AB28" s="380"/>
      <c r="AC28" s="380"/>
      <c r="AD28" s="380"/>
      <c r="AE28" s="381"/>
      <c r="AF28" s="404">
        <v>10</v>
      </c>
      <c r="AG28" s="405"/>
      <c r="AH28" s="406"/>
      <c r="AI28" s="404">
        <v>30</v>
      </c>
      <c r="AJ28" s="405"/>
      <c r="AK28" s="405"/>
      <c r="AL28" s="214"/>
      <c r="AM28" s="4"/>
    </row>
    <row r="29" spans="1:39" ht="30" customHeight="1">
      <c r="A29" s="4"/>
      <c r="B29" s="401" t="s">
        <v>2273</v>
      </c>
      <c r="C29" s="402"/>
      <c r="D29" s="402"/>
      <c r="E29" s="402"/>
      <c r="F29" s="402"/>
      <c r="G29" s="402"/>
      <c r="H29" s="402"/>
      <c r="I29" s="402"/>
      <c r="J29" s="402"/>
      <c r="K29" s="402"/>
      <c r="L29" s="402"/>
      <c r="M29" s="402"/>
      <c r="N29" s="402"/>
      <c r="O29" s="402"/>
      <c r="P29" s="402"/>
      <c r="Q29" s="402"/>
      <c r="R29" s="402"/>
      <c r="S29" s="402"/>
      <c r="T29" s="402"/>
      <c r="U29" s="402"/>
      <c r="V29" s="402"/>
      <c r="W29" s="402"/>
      <c r="X29" s="402"/>
      <c r="Y29" s="402"/>
      <c r="Z29" s="402"/>
      <c r="AA29" s="402"/>
      <c r="AB29" s="402"/>
      <c r="AC29" s="402"/>
      <c r="AD29" s="402"/>
      <c r="AE29" s="403"/>
      <c r="AF29" s="404">
        <v>11</v>
      </c>
      <c r="AG29" s="405"/>
      <c r="AH29" s="406"/>
      <c r="AI29" s="404">
        <v>31</v>
      </c>
      <c r="AJ29" s="405"/>
      <c r="AK29" s="405"/>
      <c r="AL29" s="214"/>
      <c r="AM29" s="4"/>
    </row>
    <row r="30" spans="1:39" ht="129.6" customHeight="1">
      <c r="A30" s="4"/>
      <c r="B30" s="399" t="s">
        <v>77</v>
      </c>
      <c r="C30" s="399"/>
      <c r="D30" s="399"/>
      <c r="E30" s="399"/>
      <c r="F30" s="399"/>
      <c r="G30" s="399"/>
      <c r="H30" s="399"/>
      <c r="I30" s="399"/>
      <c r="J30" s="400" t="s">
        <v>2292</v>
      </c>
      <c r="K30" s="400"/>
      <c r="L30" s="400"/>
      <c r="M30" s="400"/>
      <c r="N30" s="400"/>
      <c r="O30" s="400"/>
      <c r="P30" s="400"/>
      <c r="Q30" s="400"/>
      <c r="R30" s="400"/>
      <c r="S30" s="400"/>
      <c r="T30" s="400"/>
      <c r="U30" s="400"/>
      <c r="V30" s="400"/>
      <c r="W30" s="400"/>
      <c r="X30" s="400"/>
      <c r="Y30" s="400"/>
      <c r="Z30" s="400"/>
      <c r="AA30" s="400"/>
      <c r="AB30" s="400"/>
      <c r="AC30" s="400"/>
      <c r="AD30" s="400"/>
      <c r="AE30" s="400"/>
      <c r="AF30" s="404">
        <v>12</v>
      </c>
      <c r="AG30" s="405"/>
      <c r="AH30" s="406"/>
      <c r="AI30" s="404">
        <v>32</v>
      </c>
      <c r="AJ30" s="405"/>
      <c r="AK30" s="405"/>
      <c r="AL30" s="214"/>
      <c r="AM30" s="4"/>
    </row>
    <row r="31" spans="1:39" ht="30" customHeight="1">
      <c r="A31" s="4"/>
      <c r="B31" s="401" t="s">
        <v>78</v>
      </c>
      <c r="C31" s="402"/>
      <c r="D31" s="402"/>
      <c r="E31" s="402"/>
      <c r="F31" s="402"/>
      <c r="G31" s="402"/>
      <c r="H31" s="402"/>
      <c r="I31" s="402"/>
      <c r="J31" s="402"/>
      <c r="K31" s="402"/>
      <c r="L31" s="402"/>
      <c r="M31" s="402"/>
      <c r="N31" s="402"/>
      <c r="O31" s="402"/>
      <c r="P31" s="402"/>
      <c r="Q31" s="402"/>
      <c r="R31" s="402"/>
      <c r="S31" s="402"/>
      <c r="T31" s="402"/>
      <c r="U31" s="402"/>
      <c r="V31" s="402"/>
      <c r="W31" s="402"/>
      <c r="X31" s="402"/>
      <c r="Y31" s="402"/>
      <c r="Z31" s="402"/>
      <c r="AA31" s="402"/>
      <c r="AB31" s="402"/>
      <c r="AC31" s="402"/>
      <c r="AD31" s="402"/>
      <c r="AE31" s="403"/>
      <c r="AF31" s="404">
        <v>13</v>
      </c>
      <c r="AG31" s="405"/>
      <c r="AH31" s="406"/>
      <c r="AI31" s="404">
        <v>33</v>
      </c>
      <c r="AJ31" s="405"/>
      <c r="AK31" s="405"/>
      <c r="AL31" s="214"/>
      <c r="AM31" s="4"/>
    </row>
    <row r="32" spans="1:39" ht="40.049999999999997" customHeight="1">
      <c r="A32" s="4"/>
      <c r="B32" s="399" t="s">
        <v>79</v>
      </c>
      <c r="C32" s="399"/>
      <c r="D32" s="399"/>
      <c r="E32" s="399"/>
      <c r="F32" s="399"/>
      <c r="G32" s="399"/>
      <c r="H32" s="399"/>
      <c r="I32" s="399"/>
      <c r="J32" s="400" t="s">
        <v>2274</v>
      </c>
      <c r="K32" s="399"/>
      <c r="L32" s="399"/>
      <c r="M32" s="399"/>
      <c r="N32" s="399"/>
      <c r="O32" s="399"/>
      <c r="P32" s="399"/>
      <c r="Q32" s="399"/>
      <c r="R32" s="399"/>
      <c r="S32" s="399"/>
      <c r="T32" s="399"/>
      <c r="U32" s="399"/>
      <c r="V32" s="399"/>
      <c r="W32" s="399"/>
      <c r="X32" s="399"/>
      <c r="Y32" s="399"/>
      <c r="Z32" s="399"/>
      <c r="AA32" s="399"/>
      <c r="AB32" s="399"/>
      <c r="AC32" s="399"/>
      <c r="AD32" s="399"/>
      <c r="AE32" s="399"/>
      <c r="AF32" s="404">
        <v>14</v>
      </c>
      <c r="AG32" s="405"/>
      <c r="AH32" s="406"/>
      <c r="AI32" s="404">
        <v>34</v>
      </c>
      <c r="AJ32" s="405"/>
      <c r="AK32" s="405"/>
      <c r="AL32" s="214"/>
      <c r="AM32" s="4"/>
    </row>
    <row r="33" spans="1:39" ht="40.049999999999997" customHeight="1">
      <c r="A33" s="4"/>
      <c r="B33" s="399" t="s">
        <v>80</v>
      </c>
      <c r="C33" s="399"/>
      <c r="D33" s="399"/>
      <c r="E33" s="399"/>
      <c r="F33" s="399"/>
      <c r="G33" s="399"/>
      <c r="H33" s="399"/>
      <c r="I33" s="399"/>
      <c r="J33" s="400" t="s">
        <v>2275</v>
      </c>
      <c r="K33" s="400"/>
      <c r="L33" s="400"/>
      <c r="M33" s="400"/>
      <c r="N33" s="400"/>
      <c r="O33" s="400"/>
      <c r="P33" s="400"/>
      <c r="Q33" s="400"/>
      <c r="R33" s="400"/>
      <c r="S33" s="400"/>
      <c r="T33" s="400"/>
      <c r="U33" s="400"/>
      <c r="V33" s="400"/>
      <c r="W33" s="400"/>
      <c r="X33" s="400"/>
      <c r="Y33" s="400"/>
      <c r="Z33" s="400"/>
      <c r="AA33" s="400"/>
      <c r="AB33" s="400"/>
      <c r="AC33" s="400"/>
      <c r="AD33" s="400"/>
      <c r="AE33" s="400"/>
      <c r="AF33" s="404">
        <v>15</v>
      </c>
      <c r="AG33" s="405"/>
      <c r="AH33" s="406"/>
      <c r="AI33" s="404">
        <v>35</v>
      </c>
      <c r="AJ33" s="405"/>
      <c r="AK33" s="405"/>
      <c r="AL33" s="214"/>
      <c r="AM33" s="4"/>
    </row>
    <row r="34" spans="1:39" ht="30" customHeight="1">
      <c r="A34" s="4"/>
      <c r="B34" s="379" t="s">
        <v>81</v>
      </c>
      <c r="C34" s="380"/>
      <c r="D34" s="380"/>
      <c r="E34" s="380"/>
      <c r="F34" s="380"/>
      <c r="G34" s="380"/>
      <c r="H34" s="380"/>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1"/>
      <c r="AF34" s="404">
        <v>16</v>
      </c>
      <c r="AG34" s="405"/>
      <c r="AH34" s="406"/>
      <c r="AI34" s="404">
        <v>36</v>
      </c>
      <c r="AJ34" s="405"/>
      <c r="AK34" s="405"/>
      <c r="AL34" s="214"/>
      <c r="AM34" s="4"/>
    </row>
    <row r="35" spans="1:39" ht="30" customHeight="1">
      <c r="A35" s="4"/>
      <c r="B35" s="379" t="s">
        <v>82</v>
      </c>
      <c r="C35" s="380"/>
      <c r="D35" s="380"/>
      <c r="E35" s="380"/>
      <c r="F35" s="380"/>
      <c r="G35" s="380"/>
      <c r="H35" s="380"/>
      <c r="I35" s="380"/>
      <c r="J35" s="380"/>
      <c r="K35" s="380"/>
      <c r="L35" s="380"/>
      <c r="M35" s="380"/>
      <c r="N35" s="380"/>
      <c r="O35" s="380"/>
      <c r="P35" s="380"/>
      <c r="Q35" s="380"/>
      <c r="R35" s="380"/>
      <c r="S35" s="380"/>
      <c r="T35" s="380"/>
      <c r="U35" s="380"/>
      <c r="V35" s="380"/>
      <c r="W35" s="380"/>
      <c r="X35" s="380"/>
      <c r="Y35" s="380"/>
      <c r="Z35" s="380"/>
      <c r="AA35" s="380"/>
      <c r="AB35" s="380"/>
      <c r="AC35" s="380"/>
      <c r="AD35" s="380"/>
      <c r="AE35" s="381"/>
      <c r="AF35" s="404">
        <v>17</v>
      </c>
      <c r="AG35" s="405"/>
      <c r="AH35" s="406"/>
      <c r="AI35" s="404">
        <v>37</v>
      </c>
      <c r="AJ35" s="405"/>
      <c r="AK35" s="405"/>
      <c r="AL35" s="214"/>
      <c r="AM35" s="4"/>
    </row>
    <row r="36" spans="1:39" ht="30" customHeight="1">
      <c r="A36" s="4"/>
      <c r="B36" s="399" t="s">
        <v>83</v>
      </c>
      <c r="C36" s="399"/>
      <c r="D36" s="399"/>
      <c r="E36" s="399"/>
      <c r="F36" s="399"/>
      <c r="G36" s="399"/>
      <c r="H36" s="399"/>
      <c r="I36" s="399"/>
      <c r="J36" s="400" t="s">
        <v>2276</v>
      </c>
      <c r="K36" s="400"/>
      <c r="L36" s="400"/>
      <c r="M36" s="400"/>
      <c r="N36" s="400"/>
      <c r="O36" s="400"/>
      <c r="P36" s="400"/>
      <c r="Q36" s="400"/>
      <c r="R36" s="400"/>
      <c r="S36" s="400"/>
      <c r="T36" s="400"/>
      <c r="U36" s="400"/>
      <c r="V36" s="400"/>
      <c r="W36" s="400"/>
      <c r="X36" s="400"/>
      <c r="Y36" s="400"/>
      <c r="Z36" s="400"/>
      <c r="AA36" s="400"/>
      <c r="AB36" s="400"/>
      <c r="AC36" s="400"/>
      <c r="AD36" s="400"/>
      <c r="AE36" s="400"/>
      <c r="AF36" s="404">
        <v>18</v>
      </c>
      <c r="AG36" s="405"/>
      <c r="AH36" s="406"/>
      <c r="AI36" s="404">
        <v>38</v>
      </c>
      <c r="AJ36" s="405"/>
      <c r="AK36" s="405"/>
      <c r="AL36" s="214"/>
      <c r="AM36" s="4"/>
    </row>
    <row r="37" spans="1:39" ht="40.049999999999997" customHeight="1">
      <c r="A37" s="4"/>
      <c r="B37" s="400" t="s">
        <v>84</v>
      </c>
      <c r="C37" s="400"/>
      <c r="D37" s="400"/>
      <c r="E37" s="400"/>
      <c r="F37" s="400"/>
      <c r="G37" s="400"/>
      <c r="H37" s="400"/>
      <c r="I37" s="400"/>
      <c r="J37" s="399" t="s">
        <v>2277</v>
      </c>
      <c r="K37" s="399"/>
      <c r="L37" s="399"/>
      <c r="M37" s="399"/>
      <c r="N37" s="399"/>
      <c r="O37" s="399"/>
      <c r="P37" s="399"/>
      <c r="Q37" s="399"/>
      <c r="R37" s="399"/>
      <c r="S37" s="399"/>
      <c r="T37" s="399"/>
      <c r="U37" s="399"/>
      <c r="V37" s="399"/>
      <c r="W37" s="399"/>
      <c r="X37" s="399"/>
      <c r="Y37" s="399"/>
      <c r="Z37" s="399"/>
      <c r="AA37" s="399"/>
      <c r="AB37" s="399"/>
      <c r="AC37" s="399"/>
      <c r="AD37" s="399"/>
      <c r="AE37" s="399"/>
      <c r="AF37" s="404">
        <v>19</v>
      </c>
      <c r="AG37" s="405"/>
      <c r="AH37" s="406"/>
      <c r="AI37" s="404">
        <v>39</v>
      </c>
      <c r="AJ37" s="405"/>
      <c r="AK37" s="405"/>
      <c r="AL37" s="214"/>
      <c r="AM37" s="4"/>
    </row>
    <row r="38" spans="1:39" ht="40.049999999999997" customHeight="1">
      <c r="A38" s="4"/>
      <c r="B38" s="379" t="s">
        <v>85</v>
      </c>
      <c r="C38" s="380"/>
      <c r="D38" s="380"/>
      <c r="E38" s="380"/>
      <c r="F38" s="380"/>
      <c r="G38" s="380"/>
      <c r="H38" s="380"/>
      <c r="I38" s="381"/>
      <c r="J38" s="400" t="s">
        <v>2278</v>
      </c>
      <c r="K38" s="400"/>
      <c r="L38" s="400"/>
      <c r="M38" s="400"/>
      <c r="N38" s="400"/>
      <c r="O38" s="400"/>
      <c r="P38" s="400"/>
      <c r="Q38" s="400"/>
      <c r="R38" s="400"/>
      <c r="S38" s="400"/>
      <c r="T38" s="400"/>
      <c r="U38" s="400"/>
      <c r="V38" s="400"/>
      <c r="W38" s="400"/>
      <c r="X38" s="400"/>
      <c r="Y38" s="400"/>
      <c r="Z38" s="400"/>
      <c r="AA38" s="400"/>
      <c r="AB38" s="400"/>
      <c r="AC38" s="400"/>
      <c r="AD38" s="400"/>
      <c r="AE38" s="400"/>
      <c r="AF38" s="404">
        <v>20</v>
      </c>
      <c r="AG38" s="405"/>
      <c r="AH38" s="406"/>
      <c r="AI38" s="404">
        <v>40</v>
      </c>
      <c r="AJ38" s="405"/>
      <c r="AK38" s="405"/>
      <c r="AL38" s="214"/>
      <c r="AM38" s="4"/>
    </row>
    <row r="39" spans="1:39" ht="30" customHeight="1">
      <c r="A39" s="4"/>
      <c r="B39" s="399" t="s">
        <v>86</v>
      </c>
      <c r="C39" s="399"/>
      <c r="D39" s="399"/>
      <c r="E39" s="399"/>
      <c r="F39" s="399"/>
      <c r="G39" s="399"/>
      <c r="H39" s="399"/>
      <c r="I39" s="399"/>
      <c r="J39" s="399" t="s">
        <v>2279</v>
      </c>
      <c r="K39" s="399"/>
      <c r="L39" s="399"/>
      <c r="M39" s="399"/>
      <c r="N39" s="399"/>
      <c r="O39" s="399"/>
      <c r="P39" s="399"/>
      <c r="Q39" s="399"/>
      <c r="R39" s="399"/>
      <c r="S39" s="399"/>
      <c r="T39" s="399"/>
      <c r="U39" s="399"/>
      <c r="V39" s="399"/>
      <c r="W39" s="399"/>
      <c r="X39" s="399"/>
      <c r="Y39" s="399"/>
      <c r="Z39" s="399"/>
      <c r="AA39" s="399"/>
      <c r="AB39" s="399"/>
      <c r="AC39" s="399"/>
      <c r="AD39" s="399"/>
      <c r="AE39" s="399"/>
      <c r="AF39" s="404">
        <v>21</v>
      </c>
      <c r="AG39" s="405"/>
      <c r="AH39" s="406"/>
      <c r="AI39" s="404">
        <v>41</v>
      </c>
      <c r="AJ39" s="405"/>
      <c r="AK39" s="405"/>
      <c r="AL39" s="214"/>
      <c r="AM39" s="4"/>
    </row>
    <row r="40" spans="1:39" ht="69.599999999999994" customHeight="1">
      <c r="A40" s="4"/>
      <c r="B40" s="399" t="s">
        <v>87</v>
      </c>
      <c r="C40" s="399"/>
      <c r="D40" s="399"/>
      <c r="E40" s="399"/>
      <c r="F40" s="399"/>
      <c r="G40" s="399"/>
      <c r="H40" s="399"/>
      <c r="I40" s="399"/>
      <c r="J40" s="400" t="s">
        <v>2280</v>
      </c>
      <c r="K40" s="400"/>
      <c r="L40" s="400"/>
      <c r="M40" s="400"/>
      <c r="N40" s="400"/>
      <c r="O40" s="400"/>
      <c r="P40" s="400"/>
      <c r="Q40" s="400"/>
      <c r="R40" s="400"/>
      <c r="S40" s="400"/>
      <c r="T40" s="400"/>
      <c r="U40" s="400"/>
      <c r="V40" s="400"/>
      <c r="W40" s="400"/>
      <c r="X40" s="400"/>
      <c r="Y40" s="400"/>
      <c r="Z40" s="400"/>
      <c r="AA40" s="400"/>
      <c r="AB40" s="400"/>
      <c r="AC40" s="400"/>
      <c r="AD40" s="400"/>
      <c r="AE40" s="400"/>
      <c r="AF40" s="404">
        <v>22</v>
      </c>
      <c r="AG40" s="405"/>
      <c r="AH40" s="406"/>
      <c r="AI40" s="404">
        <v>42</v>
      </c>
      <c r="AJ40" s="405"/>
      <c r="AK40" s="405"/>
      <c r="AL40" s="214"/>
      <c r="AM40" s="4"/>
    </row>
    <row r="41" spans="1:39" ht="30" customHeight="1">
      <c r="A41" s="4"/>
      <c r="B41" s="379" t="s">
        <v>2265</v>
      </c>
      <c r="C41" s="380"/>
      <c r="D41" s="380"/>
      <c r="E41" s="380"/>
      <c r="F41" s="380"/>
      <c r="G41" s="380"/>
      <c r="H41" s="380"/>
      <c r="I41" s="380"/>
      <c r="J41" s="380"/>
      <c r="K41" s="380"/>
      <c r="L41" s="380"/>
      <c r="M41" s="380"/>
      <c r="N41" s="380"/>
      <c r="O41" s="380"/>
      <c r="P41" s="380"/>
      <c r="Q41" s="380"/>
      <c r="R41" s="380"/>
      <c r="S41" s="380"/>
      <c r="T41" s="380"/>
      <c r="U41" s="380"/>
      <c r="V41" s="380"/>
      <c r="W41" s="380"/>
      <c r="X41" s="380"/>
      <c r="Y41" s="380"/>
      <c r="Z41" s="380"/>
      <c r="AA41" s="380"/>
      <c r="AB41" s="380"/>
      <c r="AC41" s="380"/>
      <c r="AD41" s="380"/>
      <c r="AE41" s="381"/>
      <c r="AF41" s="404">
        <v>23</v>
      </c>
      <c r="AG41" s="405"/>
      <c r="AH41" s="406"/>
      <c r="AI41" s="404">
        <v>43</v>
      </c>
      <c r="AJ41" s="405"/>
      <c r="AK41" s="405"/>
      <c r="AL41" s="214"/>
      <c r="AM41" s="4"/>
    </row>
    <row r="42" spans="1:39" ht="30" customHeight="1">
      <c r="A42" s="4"/>
      <c r="B42" s="379" t="s">
        <v>2244</v>
      </c>
      <c r="C42" s="380"/>
      <c r="D42" s="380"/>
      <c r="E42" s="380"/>
      <c r="F42" s="380"/>
      <c r="G42" s="380"/>
      <c r="H42" s="380"/>
      <c r="I42" s="380"/>
      <c r="J42" s="380"/>
      <c r="K42" s="380"/>
      <c r="L42" s="380"/>
      <c r="M42" s="380"/>
      <c r="N42" s="380"/>
      <c r="O42" s="380"/>
      <c r="P42" s="380"/>
      <c r="Q42" s="380"/>
      <c r="R42" s="380"/>
      <c r="S42" s="380"/>
      <c r="T42" s="380"/>
      <c r="U42" s="380"/>
      <c r="V42" s="380"/>
      <c r="W42" s="380"/>
      <c r="X42" s="380"/>
      <c r="Y42" s="380"/>
      <c r="Z42" s="380"/>
      <c r="AA42" s="380"/>
      <c r="AB42" s="380"/>
      <c r="AC42" s="380"/>
      <c r="AD42" s="380"/>
      <c r="AE42" s="381"/>
      <c r="AF42" s="404">
        <v>24</v>
      </c>
      <c r="AG42" s="405"/>
      <c r="AH42" s="406"/>
      <c r="AI42" s="404">
        <v>44</v>
      </c>
      <c r="AJ42" s="405"/>
      <c r="AK42" s="405"/>
      <c r="AL42" s="214"/>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369" t="s">
        <v>2294</v>
      </c>
      <c r="B44" s="369"/>
      <c r="C44" s="369"/>
      <c r="D44" s="369"/>
      <c r="E44" s="369"/>
      <c r="F44" s="369"/>
      <c r="G44" s="369"/>
      <c r="H44" s="369"/>
      <c r="I44" s="369"/>
      <c r="J44" s="369"/>
      <c r="K44" s="369"/>
      <c r="L44" s="369"/>
      <c r="M44" s="369"/>
      <c r="N44" s="369"/>
      <c r="O44" s="369"/>
      <c r="P44" s="369"/>
      <c r="Q44" s="369"/>
      <c r="R44" s="369"/>
      <c r="S44" s="369"/>
      <c r="T44" s="369"/>
      <c r="U44" s="369"/>
      <c r="V44" s="369"/>
      <c r="W44" s="369"/>
      <c r="X44" s="369"/>
      <c r="Y44" s="369"/>
      <c r="Z44" s="369"/>
      <c r="AA44" s="369"/>
      <c r="AB44" s="369"/>
      <c r="AC44" s="369"/>
      <c r="AD44" s="369"/>
      <c r="AE44" s="369"/>
      <c r="AF44" s="369"/>
      <c r="AG44" s="369"/>
      <c r="AH44" s="369"/>
      <c r="AI44" s="369"/>
      <c r="AJ44" s="369"/>
      <c r="AK44" s="369"/>
      <c r="AL44" s="369"/>
      <c r="AM44" s="349"/>
    </row>
    <row r="45" spans="1:39" ht="15" customHeight="1">
      <c r="A45" s="369"/>
      <c r="B45" s="369"/>
      <c r="C45" s="369"/>
      <c r="D45" s="369"/>
      <c r="E45" s="369"/>
      <c r="F45" s="369"/>
      <c r="G45" s="369"/>
      <c r="H45" s="369"/>
      <c r="I45" s="369"/>
      <c r="J45" s="369"/>
      <c r="K45" s="369"/>
      <c r="L45" s="369"/>
      <c r="M45" s="369"/>
      <c r="N45" s="369"/>
      <c r="O45" s="369"/>
      <c r="P45" s="369"/>
      <c r="Q45" s="369"/>
      <c r="R45" s="369"/>
      <c r="S45" s="369"/>
      <c r="T45" s="369"/>
      <c r="U45" s="369"/>
      <c r="V45" s="369"/>
      <c r="W45" s="369"/>
      <c r="X45" s="369"/>
      <c r="Y45" s="369"/>
      <c r="Z45" s="369"/>
      <c r="AA45" s="369"/>
      <c r="AB45" s="369"/>
      <c r="AC45" s="369"/>
      <c r="AD45" s="369"/>
      <c r="AE45" s="369"/>
      <c r="AF45" s="369"/>
      <c r="AG45" s="369"/>
      <c r="AH45" s="369"/>
      <c r="AI45" s="369"/>
      <c r="AJ45" s="369"/>
      <c r="AK45" s="369"/>
      <c r="AL45" s="369"/>
      <c r="AM45" s="349"/>
    </row>
    <row r="46" spans="1:39" ht="15" customHeight="1">
      <c r="A46" s="369"/>
      <c r="B46" s="369"/>
      <c r="C46" s="369"/>
      <c r="D46" s="369"/>
      <c r="E46" s="369"/>
      <c r="F46" s="369"/>
      <c r="G46" s="369"/>
      <c r="H46" s="369"/>
      <c r="I46" s="369"/>
      <c r="J46" s="369"/>
      <c r="K46" s="369"/>
      <c r="L46" s="369"/>
      <c r="M46" s="369"/>
      <c r="N46" s="369"/>
      <c r="O46" s="369"/>
      <c r="P46" s="369"/>
      <c r="Q46" s="369"/>
      <c r="R46" s="369"/>
      <c r="S46" s="369"/>
      <c r="T46" s="369"/>
      <c r="U46" s="369"/>
      <c r="V46" s="369"/>
      <c r="W46" s="369"/>
      <c r="X46" s="369"/>
      <c r="Y46" s="369"/>
      <c r="Z46" s="369"/>
      <c r="AA46" s="369"/>
      <c r="AB46" s="369"/>
      <c r="AC46" s="369"/>
      <c r="AD46" s="369"/>
      <c r="AE46" s="369"/>
      <c r="AF46" s="369"/>
      <c r="AG46" s="369"/>
      <c r="AH46" s="369"/>
      <c r="AI46" s="369"/>
      <c r="AJ46" s="369"/>
      <c r="AK46" s="369"/>
      <c r="AL46" s="369"/>
      <c r="AM46" s="349"/>
    </row>
    <row r="47" spans="1:39" ht="15" customHeight="1">
      <c r="A47" s="369"/>
      <c r="B47" s="369"/>
      <c r="C47" s="369"/>
      <c r="D47" s="369"/>
      <c r="E47" s="369"/>
      <c r="F47" s="369"/>
      <c r="G47" s="369"/>
      <c r="H47" s="369"/>
      <c r="I47" s="369"/>
      <c r="J47" s="369"/>
      <c r="K47" s="369"/>
      <c r="L47" s="369"/>
      <c r="M47" s="369"/>
      <c r="N47" s="369"/>
      <c r="O47" s="369"/>
      <c r="P47" s="369"/>
      <c r="Q47" s="369"/>
      <c r="R47" s="369"/>
      <c r="S47" s="369"/>
      <c r="T47" s="369"/>
      <c r="U47" s="369"/>
      <c r="V47" s="369"/>
      <c r="W47" s="369"/>
      <c r="X47" s="369"/>
      <c r="Y47" s="369"/>
      <c r="Z47" s="369"/>
      <c r="AA47" s="369"/>
      <c r="AB47" s="369"/>
      <c r="AC47" s="369"/>
      <c r="AD47" s="369"/>
      <c r="AE47" s="369"/>
      <c r="AF47" s="369"/>
      <c r="AG47" s="369"/>
      <c r="AH47" s="369"/>
      <c r="AI47" s="369"/>
      <c r="AJ47" s="369"/>
      <c r="AK47" s="369"/>
      <c r="AL47" s="369"/>
      <c r="AM47" s="349"/>
    </row>
    <row r="48" spans="1:39" ht="15" customHeight="1">
      <c r="A48" s="369"/>
      <c r="B48" s="369"/>
      <c r="C48" s="369"/>
      <c r="D48" s="369"/>
      <c r="E48" s="369"/>
      <c r="F48" s="369"/>
      <c r="G48" s="369"/>
      <c r="H48" s="369"/>
      <c r="I48" s="369"/>
      <c r="J48" s="369"/>
      <c r="K48" s="369"/>
      <c r="L48" s="369"/>
      <c r="M48" s="369"/>
      <c r="N48" s="369"/>
      <c r="O48" s="369"/>
      <c r="P48" s="369"/>
      <c r="Q48" s="369"/>
      <c r="R48" s="369"/>
      <c r="S48" s="369"/>
      <c r="T48" s="369"/>
      <c r="U48" s="369"/>
      <c r="V48" s="369"/>
      <c r="W48" s="369"/>
      <c r="X48" s="369"/>
      <c r="Y48" s="369"/>
      <c r="Z48" s="369"/>
      <c r="AA48" s="369"/>
      <c r="AB48" s="369"/>
      <c r="AC48" s="369"/>
      <c r="AD48" s="369"/>
      <c r="AE48" s="369"/>
      <c r="AF48" s="369"/>
      <c r="AG48" s="369"/>
      <c r="AH48" s="369"/>
      <c r="AI48" s="369"/>
      <c r="AJ48" s="369"/>
      <c r="AK48" s="369"/>
      <c r="AL48" s="369"/>
      <c r="AM48" s="349"/>
    </row>
    <row r="49" spans="1:39" ht="9.6" customHeight="1">
      <c r="A49" s="369"/>
      <c r="B49" s="369"/>
      <c r="C49" s="369"/>
      <c r="D49" s="369"/>
      <c r="E49" s="369"/>
      <c r="F49" s="369"/>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49"/>
    </row>
    <row r="50" spans="1:39" ht="15" customHeight="1">
      <c r="A50" s="161"/>
      <c r="B50" s="499" t="s">
        <v>2290</v>
      </c>
      <c r="C50" s="500"/>
      <c r="D50" s="500"/>
      <c r="E50" s="500"/>
      <c r="F50" s="500"/>
      <c r="G50" s="500"/>
      <c r="H50" s="500"/>
      <c r="I50" s="500"/>
      <c r="J50" s="500"/>
      <c r="K50" s="500"/>
      <c r="L50" s="500"/>
      <c r="M50" s="500"/>
      <c r="N50" s="500"/>
      <c r="O50" s="500"/>
      <c r="P50" s="500"/>
      <c r="Q50" s="500"/>
      <c r="R50" s="500"/>
      <c r="S50" s="500"/>
      <c r="T50" s="500"/>
      <c r="U50" s="500"/>
      <c r="V50" s="500"/>
      <c r="W50" s="500"/>
      <c r="X50" s="500"/>
      <c r="Y50" s="500"/>
      <c r="Z50" s="500"/>
      <c r="AA50" s="500"/>
      <c r="AB50" s="500"/>
      <c r="AC50" s="500"/>
      <c r="AD50" s="500"/>
      <c r="AE50" s="500"/>
      <c r="AF50" s="500"/>
      <c r="AG50" s="501"/>
      <c r="AH50" s="499" t="s">
        <v>2158</v>
      </c>
      <c r="AI50" s="500"/>
      <c r="AJ50" s="500"/>
      <c r="AK50" s="501"/>
      <c r="AL50" s="161"/>
      <c r="AM50" s="349"/>
    </row>
    <row r="51" spans="1:39" ht="15" customHeight="1">
      <c r="A51" s="161"/>
      <c r="B51" s="502" t="s">
        <v>2099</v>
      </c>
      <c r="C51" s="502"/>
      <c r="D51" s="502"/>
      <c r="E51" s="502"/>
      <c r="F51" s="502"/>
      <c r="G51" s="502"/>
      <c r="H51" s="502"/>
      <c r="I51" s="502"/>
      <c r="J51" s="502"/>
      <c r="K51" s="502"/>
      <c r="L51" s="502"/>
      <c r="M51" s="502"/>
      <c r="N51" s="502"/>
      <c r="O51" s="502"/>
      <c r="P51" s="502"/>
      <c r="Q51" s="502"/>
      <c r="R51" s="502"/>
      <c r="S51" s="502"/>
      <c r="T51" s="502"/>
      <c r="U51" s="502"/>
      <c r="V51" s="502"/>
      <c r="W51" s="502"/>
      <c r="X51" s="502"/>
      <c r="Y51" s="502"/>
      <c r="Z51" s="502"/>
      <c r="AA51" s="502"/>
      <c r="AB51" s="502"/>
      <c r="AC51" s="502"/>
      <c r="AD51" s="502"/>
      <c r="AE51" s="502"/>
      <c r="AF51" s="502"/>
      <c r="AG51" s="502"/>
      <c r="AH51" s="393" t="s">
        <v>2159</v>
      </c>
      <c r="AI51" s="394"/>
      <c r="AJ51" s="394"/>
      <c r="AK51" s="395"/>
      <c r="AL51" s="161"/>
      <c r="AM51" s="349"/>
    </row>
    <row r="52" spans="1:39" ht="15" customHeight="1">
      <c r="A52" s="161"/>
      <c r="B52" s="384" t="s">
        <v>2103</v>
      </c>
      <c r="C52" s="385"/>
      <c r="D52" s="385"/>
      <c r="E52" s="385"/>
      <c r="F52" s="385"/>
      <c r="G52" s="385"/>
      <c r="H52" s="385"/>
      <c r="I52" s="385"/>
      <c r="J52" s="385"/>
      <c r="K52" s="385"/>
      <c r="L52" s="385"/>
      <c r="M52" s="385"/>
      <c r="N52" s="385"/>
      <c r="O52" s="385"/>
      <c r="P52" s="385"/>
      <c r="Q52" s="385"/>
      <c r="R52" s="385"/>
      <c r="S52" s="385"/>
      <c r="T52" s="385"/>
      <c r="U52" s="385"/>
      <c r="V52" s="385"/>
      <c r="W52" s="385"/>
      <c r="X52" s="385"/>
      <c r="Y52" s="385"/>
      <c r="Z52" s="385"/>
      <c r="AA52" s="385"/>
      <c r="AB52" s="385"/>
      <c r="AC52" s="385"/>
      <c r="AD52" s="385"/>
      <c r="AE52" s="385"/>
      <c r="AF52" s="385"/>
      <c r="AG52" s="385"/>
      <c r="AH52" s="393" t="s">
        <v>2160</v>
      </c>
      <c r="AI52" s="394"/>
      <c r="AJ52" s="394"/>
      <c r="AK52" s="395"/>
      <c r="AL52" s="161"/>
      <c r="AM52" s="349"/>
    </row>
    <row r="53" spans="1:39" ht="15" customHeight="1">
      <c r="A53" s="161"/>
      <c r="B53" s="384" t="s">
        <v>2293</v>
      </c>
      <c r="C53" s="385"/>
      <c r="D53" s="385"/>
      <c r="E53" s="385"/>
      <c r="F53" s="385"/>
      <c r="G53" s="385"/>
      <c r="H53" s="385"/>
      <c r="I53" s="385"/>
      <c r="J53" s="385"/>
      <c r="K53" s="385"/>
      <c r="L53" s="385"/>
      <c r="M53" s="385"/>
      <c r="N53" s="385"/>
      <c r="O53" s="385"/>
      <c r="P53" s="385"/>
      <c r="Q53" s="385"/>
      <c r="R53" s="385"/>
      <c r="S53" s="385"/>
      <c r="T53" s="385"/>
      <c r="U53" s="385"/>
      <c r="V53" s="385"/>
      <c r="W53" s="385"/>
      <c r="X53" s="385"/>
      <c r="Y53" s="385"/>
      <c r="Z53" s="385"/>
      <c r="AA53" s="385"/>
      <c r="AB53" s="385"/>
      <c r="AC53" s="385"/>
      <c r="AD53" s="385"/>
      <c r="AE53" s="385"/>
      <c r="AF53" s="385"/>
      <c r="AG53" s="385"/>
      <c r="AH53" s="393" t="s">
        <v>2161</v>
      </c>
      <c r="AI53" s="394"/>
      <c r="AJ53" s="394"/>
      <c r="AK53" s="395"/>
      <c r="AL53" s="161"/>
      <c r="AM53" s="349"/>
    </row>
    <row r="54" spans="1:39" ht="15" customHeight="1">
      <c r="A54" s="161"/>
      <c r="B54" s="384" t="s">
        <v>2101</v>
      </c>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385"/>
      <c r="AC54" s="385"/>
      <c r="AD54" s="385"/>
      <c r="AE54" s="385"/>
      <c r="AF54" s="385"/>
      <c r="AG54" s="385"/>
      <c r="AH54" s="393" t="s">
        <v>2162</v>
      </c>
      <c r="AI54" s="394"/>
      <c r="AJ54" s="394"/>
      <c r="AK54" s="395"/>
      <c r="AL54" s="161"/>
      <c r="AM54" s="349"/>
    </row>
    <row r="55" spans="1:39" ht="15" customHeight="1">
      <c r="A55" s="161"/>
      <c r="B55" s="384" t="s">
        <v>2102</v>
      </c>
      <c r="C55" s="385"/>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93" t="s">
        <v>2163</v>
      </c>
      <c r="AI55" s="394"/>
      <c r="AJ55" s="394"/>
      <c r="AK55" s="395"/>
      <c r="AL55" s="161"/>
      <c r="AM55" s="349"/>
    </row>
    <row r="56" spans="1:39" ht="4.5" customHeight="1">
      <c r="A56" s="161"/>
      <c r="B56" s="350"/>
      <c r="C56" s="350"/>
      <c r="D56" s="350"/>
      <c r="E56" s="350"/>
      <c r="F56" s="350"/>
      <c r="G56" s="350"/>
      <c r="H56" s="350"/>
      <c r="I56" s="350"/>
      <c r="J56" s="350"/>
      <c r="K56" s="350"/>
      <c r="L56" s="350"/>
      <c r="M56" s="350"/>
      <c r="N56" s="350"/>
      <c r="O56" s="350"/>
      <c r="P56" s="350"/>
      <c r="Q56" s="350"/>
      <c r="R56" s="350"/>
      <c r="S56" s="350"/>
      <c r="T56" s="350"/>
      <c r="U56" s="350"/>
      <c r="V56" s="350"/>
      <c r="W56" s="350"/>
      <c r="X56" s="350"/>
      <c r="Y56" s="350"/>
      <c r="Z56" s="350"/>
      <c r="AA56" s="350"/>
      <c r="AB56" s="350"/>
      <c r="AC56" s="350"/>
      <c r="AD56" s="350"/>
      <c r="AE56" s="350"/>
      <c r="AF56" s="350"/>
      <c r="AG56" s="350"/>
      <c r="AH56" s="300"/>
      <c r="AI56" s="300"/>
      <c r="AJ56" s="300"/>
      <c r="AK56" s="300"/>
      <c r="AL56" s="161"/>
      <c r="AM56" s="349"/>
    </row>
    <row r="57" spans="1:39" ht="15" customHeight="1">
      <c r="A57" s="369" t="s">
        <v>2295</v>
      </c>
      <c r="B57" s="369"/>
      <c r="C57" s="369"/>
      <c r="D57" s="369"/>
      <c r="E57" s="369"/>
      <c r="F57" s="369"/>
      <c r="G57" s="369"/>
      <c r="H57" s="369"/>
      <c r="I57" s="369"/>
      <c r="J57" s="369"/>
      <c r="K57" s="369"/>
      <c r="L57" s="369"/>
      <c r="M57" s="369"/>
      <c r="N57" s="369"/>
      <c r="O57" s="369"/>
      <c r="P57" s="369"/>
      <c r="Q57" s="369"/>
      <c r="R57" s="369"/>
      <c r="S57" s="369"/>
      <c r="T57" s="369"/>
      <c r="U57" s="369"/>
      <c r="V57" s="369"/>
      <c r="W57" s="369"/>
      <c r="X57" s="369"/>
      <c r="Y57" s="369"/>
      <c r="Z57" s="369"/>
      <c r="AA57" s="369"/>
      <c r="AB57" s="369"/>
      <c r="AC57" s="369"/>
      <c r="AD57" s="369"/>
      <c r="AE57" s="369"/>
      <c r="AF57" s="369"/>
      <c r="AG57" s="369"/>
      <c r="AH57" s="369"/>
      <c r="AI57" s="369"/>
      <c r="AJ57" s="369"/>
      <c r="AK57" s="369"/>
      <c r="AL57" s="369"/>
      <c r="AM57" s="349"/>
    </row>
    <row r="58" spans="1:39" ht="15" customHeight="1">
      <c r="A58" s="369"/>
      <c r="B58" s="369"/>
      <c r="C58" s="369"/>
      <c r="D58" s="369"/>
      <c r="E58" s="369"/>
      <c r="F58" s="369"/>
      <c r="G58" s="369"/>
      <c r="H58" s="369"/>
      <c r="I58" s="369"/>
      <c r="J58" s="369"/>
      <c r="K58" s="369"/>
      <c r="L58" s="369"/>
      <c r="M58" s="369"/>
      <c r="N58" s="369"/>
      <c r="O58" s="369"/>
      <c r="P58" s="369"/>
      <c r="Q58" s="369"/>
      <c r="R58" s="369"/>
      <c r="S58" s="369"/>
      <c r="T58" s="369"/>
      <c r="U58" s="369"/>
      <c r="V58" s="369"/>
      <c r="W58" s="369"/>
      <c r="X58" s="369"/>
      <c r="Y58" s="369"/>
      <c r="Z58" s="369"/>
      <c r="AA58" s="369"/>
      <c r="AB58" s="369"/>
      <c r="AC58" s="369"/>
      <c r="AD58" s="369"/>
      <c r="AE58" s="369"/>
      <c r="AF58" s="369"/>
      <c r="AG58" s="369"/>
      <c r="AH58" s="369"/>
      <c r="AI58" s="369"/>
      <c r="AJ58" s="369"/>
      <c r="AK58" s="369"/>
      <c r="AL58" s="369"/>
      <c r="AM58" s="349"/>
    </row>
    <row r="59" spans="1:39" ht="15" customHeight="1">
      <c r="A59" s="369"/>
      <c r="B59" s="369"/>
      <c r="C59" s="369"/>
      <c r="D59" s="369"/>
      <c r="E59" s="369"/>
      <c r="F59" s="369"/>
      <c r="G59" s="369"/>
      <c r="H59" s="369"/>
      <c r="I59" s="369"/>
      <c r="J59" s="369"/>
      <c r="K59" s="369"/>
      <c r="L59" s="369"/>
      <c r="M59" s="369"/>
      <c r="N59" s="369"/>
      <c r="O59" s="369"/>
      <c r="P59" s="369"/>
      <c r="Q59" s="369"/>
      <c r="R59" s="369"/>
      <c r="S59" s="369"/>
      <c r="T59" s="369"/>
      <c r="U59" s="369"/>
      <c r="V59" s="369"/>
      <c r="W59" s="369"/>
      <c r="X59" s="369"/>
      <c r="Y59" s="369"/>
      <c r="Z59" s="369"/>
      <c r="AA59" s="369"/>
      <c r="AB59" s="369"/>
      <c r="AC59" s="369"/>
      <c r="AD59" s="369"/>
      <c r="AE59" s="369"/>
      <c r="AF59" s="369"/>
      <c r="AG59" s="369"/>
      <c r="AH59" s="369"/>
      <c r="AI59" s="369"/>
      <c r="AJ59" s="369"/>
      <c r="AK59" s="369"/>
      <c r="AL59" s="369"/>
      <c r="AM59" s="349"/>
    </row>
    <row r="60" spans="1:39" ht="15" customHeight="1">
      <c r="A60" s="369"/>
      <c r="B60" s="369"/>
      <c r="C60" s="369"/>
      <c r="D60" s="369"/>
      <c r="E60" s="369"/>
      <c r="F60" s="369"/>
      <c r="G60" s="369"/>
      <c r="H60" s="369"/>
      <c r="I60" s="369"/>
      <c r="J60" s="369"/>
      <c r="K60" s="369"/>
      <c r="L60" s="369"/>
      <c r="M60" s="369"/>
      <c r="N60" s="369"/>
      <c r="O60" s="369"/>
      <c r="P60" s="369"/>
      <c r="Q60" s="369"/>
      <c r="R60" s="369"/>
      <c r="S60" s="369"/>
      <c r="T60" s="369"/>
      <c r="U60" s="369"/>
      <c r="V60" s="369"/>
      <c r="W60" s="369"/>
      <c r="X60" s="369"/>
      <c r="Y60" s="369"/>
      <c r="Z60" s="369"/>
      <c r="AA60" s="369"/>
      <c r="AB60" s="369"/>
      <c r="AC60" s="369"/>
      <c r="AD60" s="369"/>
      <c r="AE60" s="369"/>
      <c r="AF60" s="369"/>
      <c r="AG60" s="369"/>
      <c r="AH60" s="369"/>
      <c r="AI60" s="369"/>
      <c r="AJ60" s="369"/>
      <c r="AK60" s="369"/>
      <c r="AL60" s="369"/>
      <c r="AM60" s="349"/>
    </row>
    <row r="61" spans="1:39" ht="15" customHeight="1">
      <c r="A61" s="369"/>
      <c r="B61" s="369"/>
      <c r="C61" s="369"/>
      <c r="D61" s="369"/>
      <c r="E61" s="369"/>
      <c r="F61" s="369"/>
      <c r="G61" s="369"/>
      <c r="H61" s="369"/>
      <c r="I61" s="369"/>
      <c r="J61" s="369"/>
      <c r="K61" s="369"/>
      <c r="L61" s="369"/>
      <c r="M61" s="369"/>
      <c r="N61" s="369"/>
      <c r="O61" s="369"/>
      <c r="P61" s="369"/>
      <c r="Q61" s="369"/>
      <c r="R61" s="369"/>
      <c r="S61" s="369"/>
      <c r="T61" s="369"/>
      <c r="U61" s="369"/>
      <c r="V61" s="369"/>
      <c r="W61" s="369"/>
      <c r="X61" s="369"/>
      <c r="Y61" s="369"/>
      <c r="Z61" s="369"/>
      <c r="AA61" s="369"/>
      <c r="AB61" s="369"/>
      <c r="AC61" s="369"/>
      <c r="AD61" s="369"/>
      <c r="AE61" s="369"/>
      <c r="AF61" s="369"/>
      <c r="AG61" s="369"/>
      <c r="AH61" s="369"/>
      <c r="AI61" s="369"/>
      <c r="AJ61" s="369"/>
      <c r="AK61" s="369"/>
      <c r="AL61" s="369"/>
      <c r="AM61" s="349"/>
    </row>
    <row r="62" spans="1:39" ht="4.05" customHeight="1">
      <c r="A62" s="369"/>
      <c r="B62" s="369"/>
      <c r="C62" s="369"/>
      <c r="D62" s="369"/>
      <c r="E62" s="369"/>
      <c r="F62" s="369"/>
      <c r="G62" s="369"/>
      <c r="H62" s="369"/>
      <c r="I62" s="369"/>
      <c r="J62" s="369"/>
      <c r="K62" s="369"/>
      <c r="L62" s="369"/>
      <c r="M62" s="369"/>
      <c r="N62" s="369"/>
      <c r="O62" s="369"/>
      <c r="P62" s="369"/>
      <c r="Q62" s="369"/>
      <c r="R62" s="369"/>
      <c r="S62" s="369"/>
      <c r="T62" s="369"/>
      <c r="U62" s="369"/>
      <c r="V62" s="369"/>
      <c r="W62" s="369"/>
      <c r="X62" s="369"/>
      <c r="Y62" s="369"/>
      <c r="Z62" s="369"/>
      <c r="AA62" s="369"/>
      <c r="AB62" s="369"/>
      <c r="AC62" s="369"/>
      <c r="AD62" s="369"/>
      <c r="AE62" s="369"/>
      <c r="AF62" s="369"/>
      <c r="AG62" s="369"/>
      <c r="AH62" s="369"/>
      <c r="AI62" s="369"/>
      <c r="AJ62" s="369"/>
      <c r="AK62" s="369"/>
      <c r="AL62" s="369"/>
      <c r="AM62" s="349"/>
    </row>
    <row r="63" spans="1:39" ht="15" customHeight="1">
      <c r="A63" s="161"/>
      <c r="B63" s="499" t="s">
        <v>2290</v>
      </c>
      <c r="C63" s="500"/>
      <c r="D63" s="500"/>
      <c r="E63" s="500"/>
      <c r="F63" s="500"/>
      <c r="G63" s="500"/>
      <c r="H63" s="500"/>
      <c r="I63" s="500"/>
      <c r="J63" s="500"/>
      <c r="K63" s="500"/>
      <c r="L63" s="500"/>
      <c r="M63" s="500"/>
      <c r="N63" s="500"/>
      <c r="O63" s="500"/>
      <c r="P63" s="500"/>
      <c r="Q63" s="500"/>
      <c r="R63" s="500"/>
      <c r="S63" s="500"/>
      <c r="T63" s="500"/>
      <c r="U63" s="500"/>
      <c r="V63" s="500"/>
      <c r="W63" s="500"/>
      <c r="X63" s="500"/>
      <c r="Y63" s="500"/>
      <c r="Z63" s="500"/>
      <c r="AA63" s="500"/>
      <c r="AB63" s="500"/>
      <c r="AC63" s="500"/>
      <c r="AD63" s="500"/>
      <c r="AE63" s="500"/>
      <c r="AF63" s="500"/>
      <c r="AG63" s="501"/>
      <c r="AH63" s="499" t="s">
        <v>2158</v>
      </c>
      <c r="AI63" s="500"/>
      <c r="AJ63" s="500"/>
      <c r="AK63" s="501"/>
      <c r="AL63" s="301"/>
      <c r="AM63" s="349"/>
    </row>
    <row r="64" spans="1:39" ht="15" hidden="1" customHeight="1">
      <c r="A64" s="161"/>
      <c r="B64" s="384" t="s">
        <v>2099</v>
      </c>
      <c r="C64" s="385"/>
      <c r="D64" s="385"/>
      <c r="E64" s="385"/>
      <c r="F64" s="385"/>
      <c r="G64" s="385"/>
      <c r="H64" s="385"/>
      <c r="I64" s="385"/>
      <c r="J64" s="385"/>
      <c r="K64" s="385"/>
      <c r="L64" s="385"/>
      <c r="M64" s="385"/>
      <c r="N64" s="385"/>
      <c r="O64" s="385"/>
      <c r="P64" s="385"/>
      <c r="Q64" s="385"/>
      <c r="R64" s="385"/>
      <c r="S64" s="385"/>
      <c r="T64" s="385"/>
      <c r="U64" s="385"/>
      <c r="V64" s="385"/>
      <c r="W64" s="385"/>
      <c r="X64" s="385"/>
      <c r="Y64" s="385"/>
      <c r="Z64" s="385"/>
      <c r="AA64" s="385"/>
      <c r="AB64" s="385"/>
      <c r="AC64" s="385"/>
      <c r="AD64" s="385"/>
      <c r="AE64" s="494"/>
      <c r="AF64" s="302" t="s">
        <v>2159</v>
      </c>
      <c r="AG64" s="303"/>
      <c r="AH64" s="304" t="s">
        <v>2159</v>
      </c>
      <c r="AI64" s="304"/>
      <c r="AJ64" s="304"/>
      <c r="AK64" s="304"/>
      <c r="AL64" s="305"/>
      <c r="AM64" s="349"/>
    </row>
    <row r="65" spans="1:39" ht="15" hidden="1" customHeight="1">
      <c r="A65" s="161"/>
      <c r="B65" s="384" t="s">
        <v>2103</v>
      </c>
      <c r="C65" s="385"/>
      <c r="D65" s="385"/>
      <c r="E65" s="385"/>
      <c r="F65" s="385"/>
      <c r="G65" s="385"/>
      <c r="H65" s="385"/>
      <c r="I65" s="385"/>
      <c r="J65" s="385"/>
      <c r="K65" s="385"/>
      <c r="L65" s="385"/>
      <c r="M65" s="385"/>
      <c r="N65" s="385"/>
      <c r="O65" s="385"/>
      <c r="P65" s="385"/>
      <c r="Q65" s="385"/>
      <c r="R65" s="385"/>
      <c r="S65" s="385"/>
      <c r="T65" s="385"/>
      <c r="U65" s="385"/>
      <c r="V65" s="385"/>
      <c r="W65" s="385"/>
      <c r="X65" s="385"/>
      <c r="Y65" s="385"/>
      <c r="Z65" s="385"/>
      <c r="AA65" s="385"/>
      <c r="AB65" s="385"/>
      <c r="AC65" s="385"/>
      <c r="AD65" s="385"/>
      <c r="AE65" s="494"/>
      <c r="AF65" s="302" t="s">
        <v>2160</v>
      </c>
      <c r="AG65" s="303"/>
      <c r="AH65" s="304" t="s">
        <v>2160</v>
      </c>
      <c r="AI65" s="304"/>
      <c r="AJ65" s="304"/>
      <c r="AK65" s="304"/>
      <c r="AL65" s="305"/>
      <c r="AM65" s="349"/>
    </row>
    <row r="66" spans="1:39" ht="15" hidden="1" customHeight="1">
      <c r="A66" s="161"/>
      <c r="B66" s="384" t="s">
        <v>2100</v>
      </c>
      <c r="C66" s="385"/>
      <c r="D66" s="385"/>
      <c r="E66" s="385"/>
      <c r="F66" s="385"/>
      <c r="G66" s="385"/>
      <c r="H66" s="385"/>
      <c r="I66" s="385"/>
      <c r="J66" s="385"/>
      <c r="K66" s="385"/>
      <c r="L66" s="385"/>
      <c r="M66" s="385"/>
      <c r="N66" s="385"/>
      <c r="O66" s="385"/>
      <c r="P66" s="385"/>
      <c r="Q66" s="385"/>
      <c r="R66" s="385"/>
      <c r="S66" s="385"/>
      <c r="T66" s="385"/>
      <c r="U66" s="385"/>
      <c r="V66" s="385"/>
      <c r="W66" s="385"/>
      <c r="X66" s="385"/>
      <c r="Y66" s="385"/>
      <c r="Z66" s="385"/>
      <c r="AA66" s="385"/>
      <c r="AB66" s="385"/>
      <c r="AC66" s="385"/>
      <c r="AD66" s="385"/>
      <c r="AE66" s="494"/>
      <c r="AF66" s="302" t="s">
        <v>2161</v>
      </c>
      <c r="AG66" s="303"/>
      <c r="AH66" s="304" t="s">
        <v>2161</v>
      </c>
      <c r="AI66" s="304"/>
      <c r="AJ66" s="304"/>
      <c r="AK66" s="304"/>
      <c r="AL66" s="305"/>
      <c r="AM66" s="349"/>
    </row>
    <row r="67" spans="1:39" ht="15" hidden="1" customHeight="1">
      <c r="A67" s="161"/>
      <c r="B67" s="384" t="s">
        <v>2101</v>
      </c>
      <c r="C67" s="385"/>
      <c r="D67" s="385"/>
      <c r="E67" s="385"/>
      <c r="F67" s="385"/>
      <c r="G67" s="385"/>
      <c r="H67" s="385"/>
      <c r="I67" s="385"/>
      <c r="J67" s="385"/>
      <c r="K67" s="385"/>
      <c r="L67" s="385"/>
      <c r="M67" s="385"/>
      <c r="N67" s="385"/>
      <c r="O67" s="385"/>
      <c r="P67" s="385"/>
      <c r="Q67" s="385"/>
      <c r="R67" s="385"/>
      <c r="S67" s="385"/>
      <c r="T67" s="385"/>
      <c r="U67" s="385"/>
      <c r="V67" s="385"/>
      <c r="W67" s="385"/>
      <c r="X67" s="385"/>
      <c r="Y67" s="385"/>
      <c r="Z67" s="385"/>
      <c r="AA67" s="385"/>
      <c r="AB67" s="385"/>
      <c r="AC67" s="385"/>
      <c r="AD67" s="385"/>
      <c r="AE67" s="494"/>
      <c r="AF67" s="302" t="s">
        <v>2162</v>
      </c>
      <c r="AG67" s="303"/>
      <c r="AH67" s="304" t="s">
        <v>2162</v>
      </c>
      <c r="AI67" s="304"/>
      <c r="AJ67" s="304"/>
      <c r="AK67" s="304"/>
      <c r="AL67" s="305"/>
      <c r="AM67" s="349"/>
    </row>
    <row r="68" spans="1:39" ht="15" hidden="1" customHeight="1">
      <c r="A68" s="161"/>
      <c r="B68" s="384" t="s">
        <v>2102</v>
      </c>
      <c r="C68" s="385"/>
      <c r="D68" s="385"/>
      <c r="E68" s="385"/>
      <c r="F68" s="385"/>
      <c r="G68" s="385"/>
      <c r="H68" s="385"/>
      <c r="I68" s="385"/>
      <c r="J68" s="385"/>
      <c r="K68" s="385"/>
      <c r="L68" s="385"/>
      <c r="M68" s="385"/>
      <c r="N68" s="385"/>
      <c r="O68" s="385"/>
      <c r="P68" s="385"/>
      <c r="Q68" s="385"/>
      <c r="R68" s="385"/>
      <c r="S68" s="385"/>
      <c r="T68" s="385"/>
      <c r="U68" s="385"/>
      <c r="V68" s="385"/>
      <c r="W68" s="385"/>
      <c r="X68" s="385"/>
      <c r="Y68" s="385"/>
      <c r="Z68" s="385"/>
      <c r="AA68" s="385"/>
      <c r="AB68" s="385"/>
      <c r="AC68" s="385"/>
      <c r="AD68" s="385"/>
      <c r="AE68" s="494"/>
      <c r="AF68" s="302" t="s">
        <v>2163</v>
      </c>
      <c r="AG68" s="303"/>
      <c r="AH68" s="304" t="s">
        <v>2163</v>
      </c>
      <c r="AI68" s="304"/>
      <c r="AJ68" s="304"/>
      <c r="AK68" s="304"/>
      <c r="AL68" s="305"/>
      <c r="AM68" s="349"/>
    </row>
    <row r="69" spans="1:39" ht="15" hidden="1" customHeight="1">
      <c r="A69" s="161"/>
      <c r="B69" s="384" t="s">
        <v>2104</v>
      </c>
      <c r="C69" s="385"/>
      <c r="D69" s="385"/>
      <c r="E69" s="385"/>
      <c r="F69" s="385"/>
      <c r="G69" s="385"/>
      <c r="H69" s="385"/>
      <c r="I69" s="385"/>
      <c r="J69" s="385"/>
      <c r="K69" s="385"/>
      <c r="L69" s="385"/>
      <c r="M69" s="385"/>
      <c r="N69" s="385"/>
      <c r="O69" s="385"/>
      <c r="P69" s="385"/>
      <c r="Q69" s="385"/>
      <c r="R69" s="385"/>
      <c r="S69" s="385"/>
      <c r="T69" s="385"/>
      <c r="U69" s="385"/>
      <c r="V69" s="385"/>
      <c r="W69" s="385"/>
      <c r="X69" s="385"/>
      <c r="Y69" s="385"/>
      <c r="Z69" s="385"/>
      <c r="AA69" s="385"/>
      <c r="AB69" s="385"/>
      <c r="AC69" s="385"/>
      <c r="AD69" s="385"/>
      <c r="AE69" s="494"/>
      <c r="AF69" s="302" t="s">
        <v>2164</v>
      </c>
      <c r="AG69" s="303"/>
      <c r="AH69" s="304" t="s">
        <v>2164</v>
      </c>
      <c r="AI69" s="304"/>
      <c r="AJ69" s="304"/>
      <c r="AK69" s="304"/>
      <c r="AL69" s="305"/>
      <c r="AM69" s="349"/>
    </row>
    <row r="70" spans="1:39" ht="15" customHeight="1">
      <c r="A70" s="161"/>
      <c r="B70" s="502" t="s">
        <v>2105</v>
      </c>
      <c r="C70" s="502"/>
      <c r="D70" s="502"/>
      <c r="E70" s="502"/>
      <c r="F70" s="502"/>
      <c r="G70" s="502"/>
      <c r="H70" s="502"/>
      <c r="I70" s="502"/>
      <c r="J70" s="502"/>
      <c r="K70" s="502"/>
      <c r="L70" s="502"/>
      <c r="M70" s="502"/>
      <c r="N70" s="502"/>
      <c r="O70" s="502"/>
      <c r="P70" s="502"/>
      <c r="Q70" s="502"/>
      <c r="R70" s="502"/>
      <c r="S70" s="502"/>
      <c r="T70" s="502"/>
      <c r="U70" s="502"/>
      <c r="V70" s="502"/>
      <c r="W70" s="502"/>
      <c r="X70" s="502"/>
      <c r="Y70" s="502"/>
      <c r="Z70" s="502"/>
      <c r="AA70" s="502"/>
      <c r="AB70" s="502"/>
      <c r="AC70" s="502"/>
      <c r="AD70" s="502"/>
      <c r="AE70" s="502"/>
      <c r="AF70" s="502"/>
      <c r="AG70" s="502"/>
      <c r="AH70" s="393" t="s">
        <v>2165</v>
      </c>
      <c r="AI70" s="394"/>
      <c r="AJ70" s="394"/>
      <c r="AK70" s="395"/>
      <c r="AL70" s="305"/>
      <c r="AM70" s="349"/>
    </row>
    <row r="71" spans="1:39" ht="15" customHeight="1">
      <c r="A71" s="161"/>
      <c r="B71" s="384" t="s">
        <v>2106</v>
      </c>
      <c r="C71" s="385"/>
      <c r="D71" s="385"/>
      <c r="E71" s="385"/>
      <c r="F71" s="385"/>
      <c r="G71" s="385"/>
      <c r="H71" s="385"/>
      <c r="I71" s="385"/>
      <c r="J71" s="385"/>
      <c r="K71" s="385"/>
      <c r="L71" s="385"/>
      <c r="M71" s="385"/>
      <c r="N71" s="385"/>
      <c r="O71" s="385"/>
      <c r="P71" s="385"/>
      <c r="Q71" s="385"/>
      <c r="R71" s="385"/>
      <c r="S71" s="385"/>
      <c r="T71" s="385"/>
      <c r="U71" s="385"/>
      <c r="V71" s="385"/>
      <c r="W71" s="385"/>
      <c r="X71" s="385"/>
      <c r="Y71" s="385"/>
      <c r="Z71" s="385"/>
      <c r="AA71" s="385"/>
      <c r="AB71" s="385"/>
      <c r="AC71" s="385"/>
      <c r="AD71" s="385"/>
      <c r="AE71" s="385"/>
      <c r="AF71" s="385"/>
      <c r="AG71" s="385"/>
      <c r="AH71" s="393" t="s">
        <v>2166</v>
      </c>
      <c r="AI71" s="394"/>
      <c r="AJ71" s="394"/>
      <c r="AK71" s="395"/>
      <c r="AL71" s="305"/>
      <c r="AM71" s="349"/>
    </row>
    <row r="72" spans="1:39" ht="15" customHeight="1">
      <c r="A72" s="161"/>
      <c r="B72" s="384" t="s">
        <v>2107</v>
      </c>
      <c r="C72" s="385"/>
      <c r="D72" s="385"/>
      <c r="E72" s="385"/>
      <c r="F72" s="385"/>
      <c r="G72" s="385"/>
      <c r="H72" s="385"/>
      <c r="I72" s="385"/>
      <c r="J72" s="385"/>
      <c r="K72" s="385"/>
      <c r="L72" s="385"/>
      <c r="M72" s="385"/>
      <c r="N72" s="385"/>
      <c r="O72" s="385"/>
      <c r="P72" s="385"/>
      <c r="Q72" s="385"/>
      <c r="R72" s="385"/>
      <c r="S72" s="385"/>
      <c r="T72" s="385"/>
      <c r="U72" s="385"/>
      <c r="V72" s="385"/>
      <c r="W72" s="385"/>
      <c r="X72" s="385"/>
      <c r="Y72" s="385"/>
      <c r="Z72" s="385"/>
      <c r="AA72" s="385"/>
      <c r="AB72" s="385"/>
      <c r="AC72" s="385"/>
      <c r="AD72" s="385"/>
      <c r="AE72" s="385"/>
      <c r="AF72" s="385"/>
      <c r="AG72" s="385"/>
      <c r="AH72" s="393" t="s">
        <v>2167</v>
      </c>
      <c r="AI72" s="394"/>
      <c r="AJ72" s="394"/>
      <c r="AK72" s="395"/>
      <c r="AL72" s="305"/>
      <c r="AM72" s="349"/>
    </row>
    <row r="73" spans="1:39" ht="15" customHeight="1">
      <c r="A73" s="161"/>
      <c r="B73" s="384" t="s">
        <v>2108</v>
      </c>
      <c r="C73" s="385"/>
      <c r="D73" s="385"/>
      <c r="E73" s="385"/>
      <c r="F73" s="385"/>
      <c r="G73" s="385"/>
      <c r="H73" s="385"/>
      <c r="I73" s="385"/>
      <c r="J73" s="385"/>
      <c r="K73" s="385"/>
      <c r="L73" s="385"/>
      <c r="M73" s="385"/>
      <c r="N73" s="385"/>
      <c r="O73" s="385"/>
      <c r="P73" s="385"/>
      <c r="Q73" s="385"/>
      <c r="R73" s="385"/>
      <c r="S73" s="385"/>
      <c r="T73" s="385"/>
      <c r="U73" s="385"/>
      <c r="V73" s="385"/>
      <c r="W73" s="385"/>
      <c r="X73" s="385"/>
      <c r="Y73" s="385"/>
      <c r="Z73" s="385"/>
      <c r="AA73" s="385"/>
      <c r="AB73" s="385"/>
      <c r="AC73" s="385"/>
      <c r="AD73" s="385"/>
      <c r="AE73" s="385"/>
      <c r="AF73" s="385"/>
      <c r="AG73" s="385"/>
      <c r="AH73" s="393" t="s">
        <v>2168</v>
      </c>
      <c r="AI73" s="394"/>
      <c r="AJ73" s="394"/>
      <c r="AK73" s="395"/>
      <c r="AL73" s="305"/>
      <c r="AM73" s="349"/>
    </row>
    <row r="74" spans="1:39" ht="15" customHeight="1">
      <c r="A74" s="161"/>
      <c r="B74" s="384" t="s">
        <v>2109</v>
      </c>
      <c r="C74" s="385"/>
      <c r="D74" s="385"/>
      <c r="E74" s="385"/>
      <c r="F74" s="385"/>
      <c r="G74" s="385"/>
      <c r="H74" s="385"/>
      <c r="I74" s="385"/>
      <c r="J74" s="385"/>
      <c r="K74" s="385"/>
      <c r="L74" s="385"/>
      <c r="M74" s="385"/>
      <c r="N74" s="385"/>
      <c r="O74" s="385"/>
      <c r="P74" s="385"/>
      <c r="Q74" s="385"/>
      <c r="R74" s="385"/>
      <c r="S74" s="385"/>
      <c r="T74" s="385"/>
      <c r="U74" s="385"/>
      <c r="V74" s="385"/>
      <c r="W74" s="385"/>
      <c r="X74" s="385"/>
      <c r="Y74" s="385"/>
      <c r="Z74" s="385"/>
      <c r="AA74" s="385"/>
      <c r="AB74" s="385"/>
      <c r="AC74" s="385"/>
      <c r="AD74" s="385"/>
      <c r="AE74" s="385"/>
      <c r="AF74" s="385"/>
      <c r="AG74" s="385"/>
      <c r="AH74" s="393" t="s">
        <v>2169</v>
      </c>
      <c r="AI74" s="394"/>
      <c r="AJ74" s="394"/>
      <c r="AK74" s="395"/>
      <c r="AL74" s="305"/>
      <c r="AM74" s="349"/>
    </row>
    <row r="75" spans="1:39" ht="15" customHeight="1">
      <c r="A75" s="161"/>
      <c r="B75" s="384" t="s">
        <v>2110</v>
      </c>
      <c r="C75" s="385"/>
      <c r="D75" s="385"/>
      <c r="E75" s="385"/>
      <c r="F75" s="385"/>
      <c r="G75" s="385"/>
      <c r="H75" s="385"/>
      <c r="I75" s="385"/>
      <c r="J75" s="385"/>
      <c r="K75" s="385"/>
      <c r="L75" s="385"/>
      <c r="M75" s="385"/>
      <c r="N75" s="385"/>
      <c r="O75" s="385"/>
      <c r="P75" s="385"/>
      <c r="Q75" s="385"/>
      <c r="R75" s="385"/>
      <c r="S75" s="385"/>
      <c r="T75" s="385"/>
      <c r="U75" s="385"/>
      <c r="V75" s="385"/>
      <c r="W75" s="385"/>
      <c r="X75" s="385"/>
      <c r="Y75" s="385"/>
      <c r="Z75" s="385"/>
      <c r="AA75" s="385"/>
      <c r="AB75" s="385"/>
      <c r="AC75" s="385"/>
      <c r="AD75" s="385"/>
      <c r="AE75" s="385"/>
      <c r="AF75" s="385"/>
      <c r="AG75" s="385"/>
      <c r="AH75" s="393" t="s">
        <v>2170</v>
      </c>
      <c r="AI75" s="394"/>
      <c r="AJ75" s="394"/>
      <c r="AK75" s="395"/>
      <c r="AL75" s="305"/>
      <c r="AM75" s="349"/>
    </row>
    <row r="76" spans="1:39" ht="15" customHeight="1">
      <c r="A76" s="161"/>
      <c r="B76" s="384" t="s">
        <v>2111</v>
      </c>
      <c r="C76" s="385"/>
      <c r="D76" s="385"/>
      <c r="E76" s="385"/>
      <c r="F76" s="385"/>
      <c r="G76" s="385"/>
      <c r="H76" s="385"/>
      <c r="I76" s="385"/>
      <c r="J76" s="385"/>
      <c r="K76" s="385"/>
      <c r="L76" s="385"/>
      <c r="M76" s="385"/>
      <c r="N76" s="385"/>
      <c r="O76" s="385"/>
      <c r="P76" s="385"/>
      <c r="Q76" s="385"/>
      <c r="R76" s="385"/>
      <c r="S76" s="385"/>
      <c r="T76" s="385"/>
      <c r="U76" s="385"/>
      <c r="V76" s="385"/>
      <c r="W76" s="385"/>
      <c r="X76" s="385"/>
      <c r="Y76" s="385"/>
      <c r="Z76" s="385"/>
      <c r="AA76" s="385"/>
      <c r="AB76" s="385"/>
      <c r="AC76" s="385"/>
      <c r="AD76" s="385"/>
      <c r="AE76" s="385"/>
      <c r="AF76" s="385"/>
      <c r="AG76" s="385"/>
      <c r="AH76" s="393" t="s">
        <v>2171</v>
      </c>
      <c r="AI76" s="394"/>
      <c r="AJ76" s="394"/>
      <c r="AK76" s="395"/>
      <c r="AL76" s="305"/>
      <c r="AM76" s="349"/>
    </row>
    <row r="77" spans="1:39" ht="15" customHeight="1">
      <c r="A77" s="161"/>
      <c r="B77" s="384" t="s">
        <v>2112</v>
      </c>
      <c r="C77" s="385"/>
      <c r="D77" s="385"/>
      <c r="E77" s="385"/>
      <c r="F77" s="385"/>
      <c r="G77" s="385"/>
      <c r="H77" s="385"/>
      <c r="I77" s="385"/>
      <c r="J77" s="385"/>
      <c r="K77" s="385"/>
      <c r="L77" s="385"/>
      <c r="M77" s="385"/>
      <c r="N77" s="385"/>
      <c r="O77" s="385"/>
      <c r="P77" s="385"/>
      <c r="Q77" s="385"/>
      <c r="R77" s="385"/>
      <c r="S77" s="385"/>
      <c r="T77" s="385"/>
      <c r="U77" s="385"/>
      <c r="V77" s="385"/>
      <c r="W77" s="385"/>
      <c r="X77" s="385"/>
      <c r="Y77" s="385"/>
      <c r="Z77" s="385"/>
      <c r="AA77" s="385"/>
      <c r="AB77" s="385"/>
      <c r="AC77" s="385"/>
      <c r="AD77" s="385"/>
      <c r="AE77" s="385"/>
      <c r="AF77" s="385"/>
      <c r="AG77" s="385"/>
      <c r="AH77" s="393" t="s">
        <v>2172</v>
      </c>
      <c r="AI77" s="394"/>
      <c r="AJ77" s="394"/>
      <c r="AK77" s="395"/>
      <c r="AL77" s="305"/>
      <c r="AM77" s="349"/>
    </row>
    <row r="78" spans="1:39" ht="15" customHeight="1">
      <c r="A78" s="161"/>
      <c r="B78" s="384" t="s">
        <v>2113</v>
      </c>
      <c r="C78" s="385"/>
      <c r="D78" s="385"/>
      <c r="E78" s="385"/>
      <c r="F78" s="385"/>
      <c r="G78" s="385"/>
      <c r="H78" s="385"/>
      <c r="I78" s="385"/>
      <c r="J78" s="385"/>
      <c r="K78" s="385"/>
      <c r="L78" s="385"/>
      <c r="M78" s="385"/>
      <c r="N78" s="385"/>
      <c r="O78" s="385"/>
      <c r="P78" s="385"/>
      <c r="Q78" s="385"/>
      <c r="R78" s="385"/>
      <c r="S78" s="385"/>
      <c r="T78" s="385"/>
      <c r="U78" s="385"/>
      <c r="V78" s="385"/>
      <c r="W78" s="385"/>
      <c r="X78" s="385"/>
      <c r="Y78" s="385"/>
      <c r="Z78" s="385"/>
      <c r="AA78" s="385"/>
      <c r="AB78" s="385"/>
      <c r="AC78" s="385"/>
      <c r="AD78" s="385"/>
      <c r="AE78" s="385"/>
      <c r="AF78" s="385"/>
      <c r="AG78" s="385"/>
      <c r="AH78" s="393" t="s">
        <v>2287</v>
      </c>
      <c r="AI78" s="394"/>
      <c r="AJ78" s="394"/>
      <c r="AK78" s="395"/>
      <c r="AL78" s="305"/>
      <c r="AM78" s="349"/>
    </row>
    <row r="79" spans="1:39" ht="15" customHeight="1">
      <c r="A79" s="161"/>
      <c r="B79" s="384" t="s">
        <v>2114</v>
      </c>
      <c r="C79" s="385"/>
      <c r="D79" s="385"/>
      <c r="E79" s="385"/>
      <c r="F79" s="385"/>
      <c r="G79" s="385"/>
      <c r="H79" s="385"/>
      <c r="I79" s="385"/>
      <c r="J79" s="385"/>
      <c r="K79" s="385"/>
      <c r="L79" s="385"/>
      <c r="M79" s="385"/>
      <c r="N79" s="385"/>
      <c r="O79" s="385"/>
      <c r="P79" s="385"/>
      <c r="Q79" s="385"/>
      <c r="R79" s="385"/>
      <c r="S79" s="385"/>
      <c r="T79" s="385"/>
      <c r="U79" s="385"/>
      <c r="V79" s="385"/>
      <c r="W79" s="385"/>
      <c r="X79" s="385"/>
      <c r="Y79" s="385"/>
      <c r="Z79" s="385"/>
      <c r="AA79" s="385"/>
      <c r="AB79" s="385"/>
      <c r="AC79" s="385"/>
      <c r="AD79" s="385"/>
      <c r="AE79" s="385"/>
      <c r="AF79" s="385"/>
      <c r="AG79" s="385"/>
      <c r="AH79" s="393" t="s">
        <v>2173</v>
      </c>
      <c r="AI79" s="394"/>
      <c r="AJ79" s="394"/>
      <c r="AK79" s="395"/>
      <c r="AL79" s="305"/>
      <c r="AM79" s="349"/>
    </row>
    <row r="80" spans="1:39" ht="15" customHeight="1">
      <c r="A80" s="161"/>
      <c r="B80" s="384" t="s">
        <v>2115</v>
      </c>
      <c r="C80" s="385"/>
      <c r="D80" s="385"/>
      <c r="E80" s="385"/>
      <c r="F80" s="385"/>
      <c r="G80" s="385"/>
      <c r="H80" s="385"/>
      <c r="I80" s="385"/>
      <c r="J80" s="385"/>
      <c r="K80" s="385"/>
      <c r="L80" s="385"/>
      <c r="M80" s="385"/>
      <c r="N80" s="385"/>
      <c r="O80" s="385"/>
      <c r="P80" s="385"/>
      <c r="Q80" s="385"/>
      <c r="R80" s="385"/>
      <c r="S80" s="385"/>
      <c r="T80" s="385"/>
      <c r="U80" s="385"/>
      <c r="V80" s="385"/>
      <c r="W80" s="385"/>
      <c r="X80" s="385"/>
      <c r="Y80" s="385"/>
      <c r="Z80" s="385"/>
      <c r="AA80" s="385"/>
      <c r="AB80" s="385"/>
      <c r="AC80" s="385"/>
      <c r="AD80" s="385"/>
      <c r="AE80" s="385"/>
      <c r="AF80" s="385"/>
      <c r="AG80" s="385"/>
      <c r="AH80" s="393" t="s">
        <v>2175</v>
      </c>
      <c r="AI80" s="394"/>
      <c r="AJ80" s="394"/>
      <c r="AK80" s="395"/>
      <c r="AL80" s="305"/>
      <c r="AM80" s="349"/>
    </row>
    <row r="81" spans="1:39" ht="15" customHeight="1">
      <c r="A81" s="161"/>
      <c r="B81" s="384" t="s">
        <v>2174</v>
      </c>
      <c r="C81" s="385"/>
      <c r="D81" s="385"/>
      <c r="E81" s="385"/>
      <c r="F81" s="385"/>
      <c r="G81" s="385"/>
      <c r="H81" s="385"/>
      <c r="I81" s="385"/>
      <c r="J81" s="385"/>
      <c r="K81" s="385"/>
      <c r="L81" s="385"/>
      <c r="M81" s="385"/>
      <c r="N81" s="385"/>
      <c r="O81" s="385"/>
      <c r="P81" s="385"/>
      <c r="Q81" s="385"/>
      <c r="R81" s="385"/>
      <c r="S81" s="385"/>
      <c r="T81" s="385"/>
      <c r="U81" s="385"/>
      <c r="V81" s="385"/>
      <c r="W81" s="385"/>
      <c r="X81" s="385"/>
      <c r="Y81" s="385"/>
      <c r="Z81" s="385"/>
      <c r="AA81" s="385"/>
      <c r="AB81" s="385"/>
      <c r="AC81" s="385"/>
      <c r="AD81" s="385"/>
      <c r="AE81" s="385"/>
      <c r="AF81" s="385"/>
      <c r="AG81" s="385"/>
      <c r="AH81" s="393" t="s">
        <v>2176</v>
      </c>
      <c r="AI81" s="394"/>
      <c r="AJ81" s="394"/>
      <c r="AK81" s="395"/>
      <c r="AL81" s="305"/>
      <c r="AM81" s="349"/>
    </row>
    <row r="82" spans="1:39" ht="15" customHeight="1">
      <c r="A82" s="161"/>
      <c r="B82" s="384" t="s">
        <v>2116</v>
      </c>
      <c r="C82" s="385"/>
      <c r="D82" s="385"/>
      <c r="E82" s="385"/>
      <c r="F82" s="385"/>
      <c r="G82" s="385"/>
      <c r="H82" s="385"/>
      <c r="I82" s="385"/>
      <c r="J82" s="385"/>
      <c r="K82" s="385"/>
      <c r="L82" s="385"/>
      <c r="M82" s="385"/>
      <c r="N82" s="385"/>
      <c r="O82" s="385"/>
      <c r="P82" s="385"/>
      <c r="Q82" s="385"/>
      <c r="R82" s="385"/>
      <c r="S82" s="385"/>
      <c r="T82" s="385"/>
      <c r="U82" s="385"/>
      <c r="V82" s="385"/>
      <c r="W82" s="385"/>
      <c r="X82" s="385"/>
      <c r="Y82" s="385"/>
      <c r="Z82" s="385"/>
      <c r="AA82" s="385"/>
      <c r="AB82" s="385"/>
      <c r="AC82" s="385"/>
      <c r="AD82" s="385"/>
      <c r="AE82" s="385"/>
      <c r="AF82" s="385"/>
      <c r="AG82" s="385"/>
      <c r="AH82" s="393" t="s">
        <v>2177</v>
      </c>
      <c r="AI82" s="394"/>
      <c r="AJ82" s="394"/>
      <c r="AK82" s="395"/>
      <c r="AL82" s="305"/>
      <c r="AM82" s="349"/>
    </row>
    <row r="83" spans="1:39" ht="15" customHeight="1">
      <c r="A83" s="161"/>
      <c r="B83" s="384" t="s">
        <v>2117</v>
      </c>
      <c r="C83" s="385"/>
      <c r="D83" s="385"/>
      <c r="E83" s="385"/>
      <c r="F83" s="385"/>
      <c r="G83" s="385"/>
      <c r="H83" s="385"/>
      <c r="I83" s="385"/>
      <c r="J83" s="385"/>
      <c r="K83" s="385"/>
      <c r="L83" s="385"/>
      <c r="M83" s="385"/>
      <c r="N83" s="385"/>
      <c r="O83" s="385"/>
      <c r="P83" s="385"/>
      <c r="Q83" s="385"/>
      <c r="R83" s="385"/>
      <c r="S83" s="385"/>
      <c r="T83" s="385"/>
      <c r="U83" s="385"/>
      <c r="V83" s="385"/>
      <c r="W83" s="385"/>
      <c r="X83" s="385"/>
      <c r="Y83" s="385"/>
      <c r="Z83" s="385"/>
      <c r="AA83" s="385"/>
      <c r="AB83" s="385"/>
      <c r="AC83" s="385"/>
      <c r="AD83" s="385"/>
      <c r="AE83" s="385"/>
      <c r="AF83" s="385"/>
      <c r="AG83" s="385"/>
      <c r="AH83" s="393" t="s">
        <v>2178</v>
      </c>
      <c r="AI83" s="394"/>
      <c r="AJ83" s="394"/>
      <c r="AK83" s="395"/>
      <c r="AL83" s="305"/>
      <c r="AM83" s="349"/>
    </row>
    <row r="84" spans="1:39" ht="15" customHeight="1">
      <c r="A84" s="161"/>
      <c r="B84" s="384" t="s">
        <v>2118</v>
      </c>
      <c r="C84" s="385"/>
      <c r="D84" s="385"/>
      <c r="E84" s="385"/>
      <c r="F84" s="385"/>
      <c r="G84" s="385"/>
      <c r="H84" s="385"/>
      <c r="I84" s="385"/>
      <c r="J84" s="385"/>
      <c r="K84" s="385"/>
      <c r="L84" s="385"/>
      <c r="M84" s="385"/>
      <c r="N84" s="385"/>
      <c r="O84" s="385"/>
      <c r="P84" s="385"/>
      <c r="Q84" s="385"/>
      <c r="R84" s="385"/>
      <c r="S84" s="385"/>
      <c r="T84" s="385"/>
      <c r="U84" s="385"/>
      <c r="V84" s="385"/>
      <c r="W84" s="385"/>
      <c r="X84" s="385"/>
      <c r="Y84" s="385"/>
      <c r="Z84" s="385"/>
      <c r="AA84" s="385"/>
      <c r="AB84" s="385"/>
      <c r="AC84" s="385"/>
      <c r="AD84" s="385"/>
      <c r="AE84" s="385"/>
      <c r="AF84" s="385"/>
      <c r="AG84" s="385"/>
      <c r="AH84" s="393" t="s">
        <v>2179</v>
      </c>
      <c r="AI84" s="394"/>
      <c r="AJ84" s="394"/>
      <c r="AK84" s="395"/>
      <c r="AL84" s="305"/>
      <c r="AM84" s="349"/>
    </row>
    <row r="85" spans="1:39" ht="15" customHeight="1">
      <c r="A85" s="161"/>
      <c r="B85" s="384" t="s">
        <v>2283</v>
      </c>
      <c r="C85" s="385"/>
      <c r="D85" s="385"/>
      <c r="E85" s="385"/>
      <c r="F85" s="385"/>
      <c r="G85" s="385"/>
      <c r="H85" s="385"/>
      <c r="I85" s="385"/>
      <c r="J85" s="385"/>
      <c r="K85" s="385"/>
      <c r="L85" s="385"/>
      <c r="M85" s="385"/>
      <c r="N85" s="385"/>
      <c r="O85" s="385"/>
      <c r="P85" s="385"/>
      <c r="Q85" s="385"/>
      <c r="R85" s="385"/>
      <c r="S85" s="385"/>
      <c r="T85" s="385"/>
      <c r="U85" s="385"/>
      <c r="V85" s="385"/>
      <c r="W85" s="385"/>
      <c r="X85" s="385"/>
      <c r="Y85" s="385"/>
      <c r="Z85" s="385"/>
      <c r="AA85" s="385"/>
      <c r="AB85" s="385"/>
      <c r="AC85" s="385"/>
      <c r="AD85" s="385"/>
      <c r="AE85" s="385"/>
      <c r="AF85" s="385"/>
      <c r="AG85" s="385"/>
      <c r="AH85" s="393" t="s">
        <v>2180</v>
      </c>
      <c r="AI85" s="394"/>
      <c r="AJ85" s="394"/>
      <c r="AK85" s="395"/>
      <c r="AL85" s="305"/>
      <c r="AM85" s="349"/>
    </row>
    <row r="86" spans="1:39" ht="15" customHeight="1">
      <c r="A86" s="161"/>
      <c r="B86" s="384" t="s">
        <v>2284</v>
      </c>
      <c r="C86" s="385"/>
      <c r="D86" s="385"/>
      <c r="E86" s="385"/>
      <c r="F86" s="385"/>
      <c r="G86" s="385"/>
      <c r="H86" s="385"/>
      <c r="I86" s="385"/>
      <c r="J86" s="385"/>
      <c r="K86" s="385"/>
      <c r="L86" s="385"/>
      <c r="M86" s="385"/>
      <c r="N86" s="385"/>
      <c r="O86" s="385"/>
      <c r="P86" s="385"/>
      <c r="Q86" s="385"/>
      <c r="R86" s="385"/>
      <c r="S86" s="385"/>
      <c r="T86" s="385"/>
      <c r="U86" s="385"/>
      <c r="V86" s="385"/>
      <c r="W86" s="385"/>
      <c r="X86" s="385"/>
      <c r="Y86" s="385"/>
      <c r="Z86" s="385"/>
      <c r="AA86" s="385"/>
      <c r="AB86" s="385"/>
      <c r="AC86" s="385"/>
      <c r="AD86" s="385"/>
      <c r="AE86" s="385"/>
      <c r="AF86" s="385"/>
      <c r="AG86" s="385"/>
      <c r="AH86" s="393" t="s">
        <v>2184</v>
      </c>
      <c r="AI86" s="394"/>
      <c r="AJ86" s="394"/>
      <c r="AK86" s="395"/>
      <c r="AL86" s="305"/>
      <c r="AM86" s="349"/>
    </row>
    <row r="87" spans="1:39" ht="27.6" customHeight="1">
      <c r="A87" s="161"/>
      <c r="B87" s="384" t="s">
        <v>2285</v>
      </c>
      <c r="C87" s="385"/>
      <c r="D87" s="385"/>
      <c r="E87" s="385"/>
      <c r="F87" s="385"/>
      <c r="G87" s="385"/>
      <c r="H87" s="385"/>
      <c r="I87" s="385"/>
      <c r="J87" s="385"/>
      <c r="K87" s="385"/>
      <c r="L87" s="385"/>
      <c r="M87" s="385"/>
      <c r="N87" s="385"/>
      <c r="O87" s="385"/>
      <c r="P87" s="385"/>
      <c r="Q87" s="385"/>
      <c r="R87" s="385"/>
      <c r="S87" s="385"/>
      <c r="T87" s="385"/>
      <c r="U87" s="385"/>
      <c r="V87" s="385"/>
      <c r="W87" s="385"/>
      <c r="X87" s="385"/>
      <c r="Y87" s="385"/>
      <c r="Z87" s="385"/>
      <c r="AA87" s="385"/>
      <c r="AB87" s="385"/>
      <c r="AC87" s="385"/>
      <c r="AD87" s="385"/>
      <c r="AE87" s="385"/>
      <c r="AF87" s="385"/>
      <c r="AG87" s="385"/>
      <c r="AH87" s="495" t="s">
        <v>2183</v>
      </c>
      <c r="AI87" s="496"/>
      <c r="AJ87" s="496"/>
      <c r="AK87" s="497"/>
      <c r="AL87" s="306"/>
      <c r="AM87" s="349"/>
    </row>
    <row r="88" spans="1:39" ht="15" customHeight="1">
      <c r="A88" s="161"/>
      <c r="B88" s="384" t="s">
        <v>2286</v>
      </c>
      <c r="C88" s="385"/>
      <c r="D88" s="385"/>
      <c r="E88" s="385"/>
      <c r="F88" s="385"/>
      <c r="G88" s="385"/>
      <c r="H88" s="385"/>
      <c r="I88" s="385"/>
      <c r="J88" s="385"/>
      <c r="K88" s="385"/>
      <c r="L88" s="385"/>
      <c r="M88" s="385"/>
      <c r="N88" s="385"/>
      <c r="O88" s="385"/>
      <c r="P88" s="385"/>
      <c r="Q88" s="385"/>
      <c r="R88" s="385"/>
      <c r="S88" s="385"/>
      <c r="T88" s="385"/>
      <c r="U88" s="385"/>
      <c r="V88" s="385"/>
      <c r="W88" s="385"/>
      <c r="X88" s="385"/>
      <c r="Y88" s="385"/>
      <c r="Z88" s="385"/>
      <c r="AA88" s="385"/>
      <c r="AB88" s="385"/>
      <c r="AC88" s="385"/>
      <c r="AD88" s="385"/>
      <c r="AE88" s="385"/>
      <c r="AF88" s="385"/>
      <c r="AG88" s="385"/>
      <c r="AH88" s="495" t="s">
        <v>2182</v>
      </c>
      <c r="AI88" s="496"/>
      <c r="AJ88" s="496"/>
      <c r="AK88" s="497"/>
      <c r="AL88" s="306"/>
      <c r="AM88" s="349"/>
    </row>
    <row r="89" spans="1:39" ht="15" customHeight="1">
      <c r="A89" s="161"/>
      <c r="B89" s="384" t="s">
        <v>2119</v>
      </c>
      <c r="C89" s="385"/>
      <c r="D89" s="385"/>
      <c r="E89" s="385"/>
      <c r="F89" s="385"/>
      <c r="G89" s="385"/>
      <c r="H89" s="385"/>
      <c r="I89" s="385"/>
      <c r="J89" s="385"/>
      <c r="K89" s="385"/>
      <c r="L89" s="385"/>
      <c r="M89" s="385"/>
      <c r="N89" s="385"/>
      <c r="O89" s="385"/>
      <c r="P89" s="385"/>
      <c r="Q89" s="385"/>
      <c r="R89" s="385"/>
      <c r="S89" s="385"/>
      <c r="T89" s="385"/>
      <c r="U89" s="385"/>
      <c r="V89" s="385"/>
      <c r="W89" s="385"/>
      <c r="X89" s="385"/>
      <c r="Y89" s="385"/>
      <c r="Z89" s="385"/>
      <c r="AA89" s="385"/>
      <c r="AB89" s="385"/>
      <c r="AC89" s="385"/>
      <c r="AD89" s="385"/>
      <c r="AE89" s="385"/>
      <c r="AF89" s="385"/>
      <c r="AG89" s="385"/>
      <c r="AH89" s="393" t="s">
        <v>2185</v>
      </c>
      <c r="AI89" s="394"/>
      <c r="AJ89" s="394"/>
      <c r="AK89" s="395"/>
      <c r="AL89" s="305"/>
      <c r="AM89" s="349"/>
    </row>
    <row r="90" spans="1:39" ht="15" customHeight="1">
      <c r="A90" s="161"/>
      <c r="B90" s="384" t="s">
        <v>2120</v>
      </c>
      <c r="C90" s="385"/>
      <c r="D90" s="385"/>
      <c r="E90" s="385"/>
      <c r="F90" s="385"/>
      <c r="G90" s="385"/>
      <c r="H90" s="385"/>
      <c r="I90" s="385"/>
      <c r="J90" s="385"/>
      <c r="K90" s="385"/>
      <c r="L90" s="385"/>
      <c r="M90" s="385"/>
      <c r="N90" s="385"/>
      <c r="O90" s="385"/>
      <c r="P90" s="385"/>
      <c r="Q90" s="385"/>
      <c r="R90" s="385"/>
      <c r="S90" s="385"/>
      <c r="T90" s="385"/>
      <c r="U90" s="385"/>
      <c r="V90" s="385"/>
      <c r="W90" s="385"/>
      <c r="X90" s="385"/>
      <c r="Y90" s="385"/>
      <c r="Z90" s="385"/>
      <c r="AA90" s="385"/>
      <c r="AB90" s="385"/>
      <c r="AC90" s="385"/>
      <c r="AD90" s="385"/>
      <c r="AE90" s="385"/>
      <c r="AF90" s="385"/>
      <c r="AG90" s="385"/>
      <c r="AH90" s="393" t="s">
        <v>2186</v>
      </c>
      <c r="AI90" s="394"/>
      <c r="AJ90" s="394"/>
      <c r="AK90" s="395"/>
      <c r="AL90" s="305"/>
      <c r="AM90" s="349"/>
    </row>
    <row r="91" spans="1:39" ht="15" customHeight="1">
      <c r="A91" s="161"/>
      <c r="B91" s="384" t="s">
        <v>2187</v>
      </c>
      <c r="C91" s="385"/>
      <c r="D91" s="385"/>
      <c r="E91" s="385"/>
      <c r="F91" s="385"/>
      <c r="G91" s="385"/>
      <c r="H91" s="385"/>
      <c r="I91" s="385"/>
      <c r="J91" s="385"/>
      <c r="K91" s="385"/>
      <c r="L91" s="385"/>
      <c r="M91" s="385"/>
      <c r="N91" s="385"/>
      <c r="O91" s="385"/>
      <c r="P91" s="385"/>
      <c r="Q91" s="385"/>
      <c r="R91" s="385"/>
      <c r="S91" s="385"/>
      <c r="T91" s="385"/>
      <c r="U91" s="385"/>
      <c r="V91" s="385"/>
      <c r="W91" s="385"/>
      <c r="X91" s="385"/>
      <c r="Y91" s="385"/>
      <c r="Z91" s="385"/>
      <c r="AA91" s="385"/>
      <c r="AB91" s="385"/>
      <c r="AC91" s="385"/>
      <c r="AD91" s="385"/>
      <c r="AE91" s="385"/>
      <c r="AF91" s="385"/>
      <c r="AG91" s="385"/>
      <c r="AH91" s="393" t="s">
        <v>2188</v>
      </c>
      <c r="AI91" s="394"/>
      <c r="AJ91" s="394"/>
      <c r="AK91" s="395"/>
      <c r="AL91" s="305"/>
      <c r="AM91" s="349"/>
    </row>
    <row r="92" spans="1:39" ht="15" customHeight="1">
      <c r="A92" s="161"/>
      <c r="B92" s="384" t="s">
        <v>2121</v>
      </c>
      <c r="C92" s="385"/>
      <c r="D92" s="385"/>
      <c r="E92" s="385"/>
      <c r="F92" s="385"/>
      <c r="G92" s="385"/>
      <c r="H92" s="385"/>
      <c r="I92" s="385"/>
      <c r="J92" s="385"/>
      <c r="K92" s="385"/>
      <c r="L92" s="385"/>
      <c r="M92" s="385"/>
      <c r="N92" s="385"/>
      <c r="O92" s="385"/>
      <c r="P92" s="385"/>
      <c r="Q92" s="385"/>
      <c r="R92" s="385"/>
      <c r="S92" s="385"/>
      <c r="T92" s="385"/>
      <c r="U92" s="385"/>
      <c r="V92" s="385"/>
      <c r="W92" s="385"/>
      <c r="X92" s="385"/>
      <c r="Y92" s="385"/>
      <c r="Z92" s="385"/>
      <c r="AA92" s="385"/>
      <c r="AB92" s="385"/>
      <c r="AC92" s="385"/>
      <c r="AD92" s="385"/>
      <c r="AE92" s="385"/>
      <c r="AF92" s="385"/>
      <c r="AG92" s="494"/>
      <c r="AH92" s="393" t="s">
        <v>2189</v>
      </c>
      <c r="AI92" s="394"/>
      <c r="AJ92" s="394"/>
      <c r="AK92" s="395"/>
      <c r="AL92" s="305"/>
      <c r="AM92" s="349"/>
    </row>
    <row r="93" spans="1:39" ht="15" customHeight="1">
      <c r="A93" s="161"/>
      <c r="B93" s="384" t="s">
        <v>2122</v>
      </c>
      <c r="C93" s="385"/>
      <c r="D93" s="385"/>
      <c r="E93" s="385"/>
      <c r="F93" s="385"/>
      <c r="G93" s="385"/>
      <c r="H93" s="385"/>
      <c r="I93" s="385"/>
      <c r="J93" s="385"/>
      <c r="K93" s="385"/>
      <c r="L93" s="385"/>
      <c r="M93" s="385"/>
      <c r="N93" s="385"/>
      <c r="O93" s="385"/>
      <c r="P93" s="385"/>
      <c r="Q93" s="385"/>
      <c r="R93" s="385"/>
      <c r="S93" s="385"/>
      <c r="T93" s="385"/>
      <c r="U93" s="385"/>
      <c r="V93" s="385"/>
      <c r="W93" s="385"/>
      <c r="X93" s="385"/>
      <c r="Y93" s="385"/>
      <c r="Z93" s="385"/>
      <c r="AA93" s="385"/>
      <c r="AB93" s="385"/>
      <c r="AC93" s="385"/>
      <c r="AD93" s="385"/>
      <c r="AE93" s="385"/>
      <c r="AF93" s="385"/>
      <c r="AG93" s="494"/>
      <c r="AH93" s="393" t="s">
        <v>2190</v>
      </c>
      <c r="AI93" s="394"/>
      <c r="AJ93" s="394"/>
      <c r="AK93" s="395"/>
      <c r="AL93" s="305"/>
      <c r="AM93" s="349"/>
    </row>
    <row r="94" spans="1:39" ht="15" customHeight="1">
      <c r="A94" s="161"/>
      <c r="B94" s="384" t="s">
        <v>2123</v>
      </c>
      <c r="C94" s="385"/>
      <c r="D94" s="385"/>
      <c r="E94" s="385"/>
      <c r="F94" s="385"/>
      <c r="G94" s="385"/>
      <c r="H94" s="385"/>
      <c r="I94" s="385"/>
      <c r="J94" s="385"/>
      <c r="K94" s="385"/>
      <c r="L94" s="385"/>
      <c r="M94" s="385"/>
      <c r="N94" s="385"/>
      <c r="O94" s="385"/>
      <c r="P94" s="385"/>
      <c r="Q94" s="385"/>
      <c r="R94" s="385"/>
      <c r="S94" s="385"/>
      <c r="T94" s="385"/>
      <c r="U94" s="385"/>
      <c r="V94" s="385"/>
      <c r="W94" s="385"/>
      <c r="X94" s="385"/>
      <c r="Y94" s="385"/>
      <c r="Z94" s="385"/>
      <c r="AA94" s="385"/>
      <c r="AB94" s="385"/>
      <c r="AC94" s="385"/>
      <c r="AD94" s="385"/>
      <c r="AE94" s="385"/>
      <c r="AF94" s="385"/>
      <c r="AG94" s="494"/>
      <c r="AH94" s="393" t="s">
        <v>2191</v>
      </c>
      <c r="AI94" s="394"/>
      <c r="AJ94" s="394"/>
      <c r="AK94" s="395"/>
      <c r="AL94" s="305"/>
      <c r="AM94" s="349"/>
    </row>
    <row r="95" spans="1:39" ht="15" customHeight="1">
      <c r="A95" s="161"/>
      <c r="B95" s="384" t="s">
        <v>2181</v>
      </c>
      <c r="C95" s="385"/>
      <c r="D95" s="385"/>
      <c r="E95" s="385"/>
      <c r="F95" s="385"/>
      <c r="G95" s="385"/>
      <c r="H95" s="385"/>
      <c r="I95" s="385"/>
      <c r="J95" s="385"/>
      <c r="K95" s="385"/>
      <c r="L95" s="385"/>
      <c r="M95" s="385"/>
      <c r="N95" s="385"/>
      <c r="O95" s="385"/>
      <c r="P95" s="385"/>
      <c r="Q95" s="385"/>
      <c r="R95" s="385"/>
      <c r="S95" s="385"/>
      <c r="T95" s="385"/>
      <c r="U95" s="385"/>
      <c r="V95" s="385"/>
      <c r="W95" s="385"/>
      <c r="X95" s="385"/>
      <c r="Y95" s="385"/>
      <c r="Z95" s="385"/>
      <c r="AA95" s="385"/>
      <c r="AB95" s="385"/>
      <c r="AC95" s="385"/>
      <c r="AD95" s="385"/>
      <c r="AE95" s="385"/>
      <c r="AF95" s="385"/>
      <c r="AG95" s="494"/>
      <c r="AH95" s="495" t="s">
        <v>2192</v>
      </c>
      <c r="AI95" s="496"/>
      <c r="AJ95" s="496"/>
      <c r="AK95" s="497"/>
      <c r="AL95" s="306"/>
      <c r="AM95" s="349"/>
    </row>
    <row r="96" spans="1:39" ht="15" customHeight="1">
      <c r="A96" s="161"/>
      <c r="B96" s="384" t="s">
        <v>2124</v>
      </c>
      <c r="C96" s="385"/>
      <c r="D96" s="385"/>
      <c r="E96" s="385"/>
      <c r="F96" s="385"/>
      <c r="G96" s="385"/>
      <c r="H96" s="385"/>
      <c r="I96" s="385"/>
      <c r="J96" s="385"/>
      <c r="K96" s="385"/>
      <c r="L96" s="385"/>
      <c r="M96" s="385"/>
      <c r="N96" s="385"/>
      <c r="O96" s="385"/>
      <c r="P96" s="385"/>
      <c r="Q96" s="385"/>
      <c r="R96" s="385"/>
      <c r="S96" s="385"/>
      <c r="T96" s="385"/>
      <c r="U96" s="385"/>
      <c r="V96" s="385"/>
      <c r="W96" s="385"/>
      <c r="X96" s="385"/>
      <c r="Y96" s="385"/>
      <c r="Z96" s="385"/>
      <c r="AA96" s="385"/>
      <c r="AB96" s="385"/>
      <c r="AC96" s="385"/>
      <c r="AD96" s="385"/>
      <c r="AE96" s="385"/>
      <c r="AF96" s="385"/>
      <c r="AG96" s="494"/>
      <c r="AH96" s="495" t="s">
        <v>2193</v>
      </c>
      <c r="AI96" s="496"/>
      <c r="AJ96" s="496"/>
      <c r="AK96" s="497"/>
      <c r="AL96" s="306"/>
      <c r="AM96" s="349"/>
    </row>
    <row r="97" spans="1:39" ht="15" customHeight="1">
      <c r="A97" s="161"/>
      <c r="B97" s="384" t="s">
        <v>2125</v>
      </c>
      <c r="C97" s="385"/>
      <c r="D97" s="385"/>
      <c r="E97" s="385"/>
      <c r="F97" s="385"/>
      <c r="G97" s="385"/>
      <c r="H97" s="385"/>
      <c r="I97" s="385"/>
      <c r="J97" s="385"/>
      <c r="K97" s="385"/>
      <c r="L97" s="385"/>
      <c r="M97" s="385"/>
      <c r="N97" s="385"/>
      <c r="O97" s="385"/>
      <c r="P97" s="385"/>
      <c r="Q97" s="385"/>
      <c r="R97" s="385"/>
      <c r="S97" s="385"/>
      <c r="T97" s="385"/>
      <c r="U97" s="385"/>
      <c r="V97" s="385"/>
      <c r="W97" s="385"/>
      <c r="X97" s="385"/>
      <c r="Y97" s="385"/>
      <c r="Z97" s="385"/>
      <c r="AA97" s="385"/>
      <c r="AB97" s="385"/>
      <c r="AC97" s="385"/>
      <c r="AD97" s="385"/>
      <c r="AE97" s="385"/>
      <c r="AF97" s="385"/>
      <c r="AG97" s="494"/>
      <c r="AH97" s="495" t="s">
        <v>2194</v>
      </c>
      <c r="AI97" s="496"/>
      <c r="AJ97" s="496"/>
      <c r="AK97" s="497"/>
      <c r="AL97" s="306"/>
      <c r="AM97" s="349"/>
    </row>
    <row r="98" spans="1:39" ht="15" customHeight="1">
      <c r="A98" s="161"/>
      <c r="B98" s="384" t="s">
        <v>2196</v>
      </c>
      <c r="C98" s="385"/>
      <c r="D98" s="385"/>
      <c r="E98" s="385"/>
      <c r="F98" s="385"/>
      <c r="G98" s="385"/>
      <c r="H98" s="385"/>
      <c r="I98" s="385"/>
      <c r="J98" s="385"/>
      <c r="K98" s="385"/>
      <c r="L98" s="385"/>
      <c r="M98" s="385"/>
      <c r="N98" s="385"/>
      <c r="O98" s="385"/>
      <c r="P98" s="385"/>
      <c r="Q98" s="385"/>
      <c r="R98" s="385"/>
      <c r="S98" s="385"/>
      <c r="T98" s="385"/>
      <c r="U98" s="385"/>
      <c r="V98" s="385"/>
      <c r="W98" s="385"/>
      <c r="X98" s="385"/>
      <c r="Y98" s="385"/>
      <c r="Z98" s="385"/>
      <c r="AA98" s="385"/>
      <c r="AB98" s="385"/>
      <c r="AC98" s="385"/>
      <c r="AD98" s="385"/>
      <c r="AE98" s="385"/>
      <c r="AF98" s="385"/>
      <c r="AG98" s="494"/>
      <c r="AH98" s="495" t="s">
        <v>2195</v>
      </c>
      <c r="AI98" s="496"/>
      <c r="AJ98" s="496"/>
      <c r="AK98" s="497"/>
      <c r="AL98" s="306"/>
      <c r="AM98" s="349"/>
    </row>
    <row r="99" spans="1:39" ht="15" customHeight="1">
      <c r="A99" s="161"/>
      <c r="B99" s="384" t="s">
        <v>2126</v>
      </c>
      <c r="C99" s="385"/>
      <c r="D99" s="385"/>
      <c r="E99" s="385"/>
      <c r="F99" s="385"/>
      <c r="G99" s="385"/>
      <c r="H99" s="385"/>
      <c r="I99" s="385"/>
      <c r="J99" s="385"/>
      <c r="K99" s="385"/>
      <c r="L99" s="385"/>
      <c r="M99" s="385"/>
      <c r="N99" s="385"/>
      <c r="O99" s="385"/>
      <c r="P99" s="385"/>
      <c r="Q99" s="385"/>
      <c r="R99" s="385"/>
      <c r="S99" s="385"/>
      <c r="T99" s="385"/>
      <c r="U99" s="385"/>
      <c r="V99" s="385"/>
      <c r="W99" s="385"/>
      <c r="X99" s="385"/>
      <c r="Y99" s="385"/>
      <c r="Z99" s="385"/>
      <c r="AA99" s="385"/>
      <c r="AB99" s="385"/>
      <c r="AC99" s="385"/>
      <c r="AD99" s="385"/>
      <c r="AE99" s="385"/>
      <c r="AF99" s="385"/>
      <c r="AG99" s="494"/>
      <c r="AH99" s="495" t="s">
        <v>2197</v>
      </c>
      <c r="AI99" s="496"/>
      <c r="AJ99" s="496"/>
      <c r="AK99" s="497"/>
      <c r="AL99" s="306"/>
      <c r="AM99" s="349"/>
    </row>
    <row r="100" spans="1:39" ht="15" customHeight="1">
      <c r="A100" s="161"/>
      <c r="B100" s="384" t="s">
        <v>2127</v>
      </c>
      <c r="C100" s="385"/>
      <c r="D100" s="385"/>
      <c r="E100" s="385"/>
      <c r="F100" s="385"/>
      <c r="G100" s="385"/>
      <c r="H100" s="385"/>
      <c r="I100" s="385"/>
      <c r="J100" s="385"/>
      <c r="K100" s="385"/>
      <c r="L100" s="385"/>
      <c r="M100" s="385"/>
      <c r="N100" s="385"/>
      <c r="O100" s="385"/>
      <c r="P100" s="385"/>
      <c r="Q100" s="385"/>
      <c r="R100" s="385"/>
      <c r="S100" s="385"/>
      <c r="T100" s="385"/>
      <c r="U100" s="385"/>
      <c r="V100" s="385"/>
      <c r="W100" s="385"/>
      <c r="X100" s="385"/>
      <c r="Y100" s="385"/>
      <c r="Z100" s="385"/>
      <c r="AA100" s="385"/>
      <c r="AB100" s="385"/>
      <c r="AC100" s="385"/>
      <c r="AD100" s="385"/>
      <c r="AE100" s="385"/>
      <c r="AF100" s="385"/>
      <c r="AG100" s="494"/>
      <c r="AH100" s="495" t="s">
        <v>2198</v>
      </c>
      <c r="AI100" s="496"/>
      <c r="AJ100" s="496"/>
      <c r="AK100" s="497"/>
      <c r="AL100" s="306"/>
      <c r="AM100" s="349"/>
    </row>
    <row r="101" spans="1:39" ht="15" customHeight="1">
      <c r="A101" s="161"/>
      <c r="B101" s="384" t="s">
        <v>2128</v>
      </c>
      <c r="C101" s="385"/>
      <c r="D101" s="385"/>
      <c r="E101" s="385"/>
      <c r="F101" s="385"/>
      <c r="G101" s="385"/>
      <c r="H101" s="385"/>
      <c r="I101" s="385"/>
      <c r="J101" s="385"/>
      <c r="K101" s="385"/>
      <c r="L101" s="385"/>
      <c r="M101" s="385"/>
      <c r="N101" s="385"/>
      <c r="O101" s="385"/>
      <c r="P101" s="385"/>
      <c r="Q101" s="385"/>
      <c r="R101" s="385"/>
      <c r="S101" s="385"/>
      <c r="T101" s="385"/>
      <c r="U101" s="385"/>
      <c r="V101" s="385"/>
      <c r="W101" s="385"/>
      <c r="X101" s="385"/>
      <c r="Y101" s="385"/>
      <c r="Z101" s="385"/>
      <c r="AA101" s="385"/>
      <c r="AB101" s="385"/>
      <c r="AC101" s="385"/>
      <c r="AD101" s="385"/>
      <c r="AE101" s="385"/>
      <c r="AF101" s="385"/>
      <c r="AG101" s="494"/>
      <c r="AH101" s="495" t="s">
        <v>2199</v>
      </c>
      <c r="AI101" s="496"/>
      <c r="AJ101" s="496"/>
      <c r="AK101" s="497"/>
      <c r="AL101" s="306"/>
      <c r="AM101" s="349"/>
    </row>
    <row r="102" spans="1:39" ht="15" customHeight="1">
      <c r="A102" s="161"/>
      <c r="B102" s="384" t="s">
        <v>2129</v>
      </c>
      <c r="C102" s="385"/>
      <c r="D102" s="385"/>
      <c r="E102" s="385"/>
      <c r="F102" s="385"/>
      <c r="G102" s="385"/>
      <c r="H102" s="385"/>
      <c r="I102" s="385"/>
      <c r="J102" s="385"/>
      <c r="K102" s="385"/>
      <c r="L102" s="385"/>
      <c r="M102" s="385"/>
      <c r="N102" s="385"/>
      <c r="O102" s="385"/>
      <c r="P102" s="385"/>
      <c r="Q102" s="385"/>
      <c r="R102" s="385"/>
      <c r="S102" s="385"/>
      <c r="T102" s="385"/>
      <c r="U102" s="385"/>
      <c r="V102" s="385"/>
      <c r="W102" s="385"/>
      <c r="X102" s="385"/>
      <c r="Y102" s="385"/>
      <c r="Z102" s="385"/>
      <c r="AA102" s="385"/>
      <c r="AB102" s="385"/>
      <c r="AC102" s="385"/>
      <c r="AD102" s="385"/>
      <c r="AE102" s="385"/>
      <c r="AF102" s="385"/>
      <c r="AG102" s="494"/>
      <c r="AH102" s="495" t="s">
        <v>2200</v>
      </c>
      <c r="AI102" s="496"/>
      <c r="AJ102" s="496"/>
      <c r="AK102" s="497"/>
      <c r="AL102" s="306"/>
      <c r="AM102" s="349"/>
    </row>
    <row r="103" spans="1:39" ht="15" customHeight="1">
      <c r="A103" s="161"/>
      <c r="B103" s="384" t="s">
        <v>2130</v>
      </c>
      <c r="C103" s="385"/>
      <c r="D103" s="385"/>
      <c r="E103" s="385"/>
      <c r="F103" s="385"/>
      <c r="G103" s="385"/>
      <c r="H103" s="385"/>
      <c r="I103" s="385"/>
      <c r="J103" s="385"/>
      <c r="K103" s="385"/>
      <c r="L103" s="385"/>
      <c r="M103" s="385"/>
      <c r="N103" s="385"/>
      <c r="O103" s="385"/>
      <c r="P103" s="385"/>
      <c r="Q103" s="385"/>
      <c r="R103" s="385"/>
      <c r="S103" s="385"/>
      <c r="T103" s="385"/>
      <c r="U103" s="385"/>
      <c r="V103" s="385"/>
      <c r="W103" s="385"/>
      <c r="X103" s="385"/>
      <c r="Y103" s="385"/>
      <c r="Z103" s="385"/>
      <c r="AA103" s="385"/>
      <c r="AB103" s="385"/>
      <c r="AC103" s="385"/>
      <c r="AD103" s="385"/>
      <c r="AE103" s="385"/>
      <c r="AF103" s="385"/>
      <c r="AG103" s="494"/>
      <c r="AH103" s="495" t="s">
        <v>2201</v>
      </c>
      <c r="AI103" s="496"/>
      <c r="AJ103" s="496"/>
      <c r="AK103" s="497"/>
      <c r="AL103" s="306"/>
      <c r="AM103" s="349"/>
    </row>
    <row r="104" spans="1:39" ht="15" customHeight="1">
      <c r="A104" s="161"/>
      <c r="B104" s="384" t="s">
        <v>2131</v>
      </c>
      <c r="C104" s="385"/>
      <c r="D104" s="385"/>
      <c r="E104" s="385"/>
      <c r="F104" s="385"/>
      <c r="G104" s="385"/>
      <c r="H104" s="385"/>
      <c r="I104" s="385"/>
      <c r="J104" s="385"/>
      <c r="K104" s="385"/>
      <c r="L104" s="385"/>
      <c r="M104" s="385"/>
      <c r="N104" s="385"/>
      <c r="O104" s="385"/>
      <c r="P104" s="385"/>
      <c r="Q104" s="385"/>
      <c r="R104" s="385"/>
      <c r="S104" s="385"/>
      <c r="T104" s="385"/>
      <c r="U104" s="385"/>
      <c r="V104" s="385"/>
      <c r="W104" s="385"/>
      <c r="X104" s="385"/>
      <c r="Y104" s="385"/>
      <c r="Z104" s="385"/>
      <c r="AA104" s="385"/>
      <c r="AB104" s="385"/>
      <c r="AC104" s="385"/>
      <c r="AD104" s="385"/>
      <c r="AE104" s="385"/>
      <c r="AF104" s="385"/>
      <c r="AG104" s="494"/>
      <c r="AH104" s="495" t="s">
        <v>2202</v>
      </c>
      <c r="AI104" s="496"/>
      <c r="AJ104" s="496"/>
      <c r="AK104" s="497"/>
      <c r="AL104" s="306"/>
      <c r="AM104" s="349"/>
    </row>
    <row r="105" spans="1:39" ht="30" customHeight="1">
      <c r="A105" s="161"/>
      <c r="B105" s="384" t="s">
        <v>2132</v>
      </c>
      <c r="C105" s="385"/>
      <c r="D105" s="385"/>
      <c r="E105" s="385"/>
      <c r="F105" s="385"/>
      <c r="G105" s="385"/>
      <c r="H105" s="385"/>
      <c r="I105" s="385"/>
      <c r="J105" s="385"/>
      <c r="K105" s="385"/>
      <c r="L105" s="385"/>
      <c r="M105" s="385"/>
      <c r="N105" s="385"/>
      <c r="O105" s="385"/>
      <c r="P105" s="385"/>
      <c r="Q105" s="385"/>
      <c r="R105" s="385"/>
      <c r="S105" s="385"/>
      <c r="T105" s="385"/>
      <c r="U105" s="385"/>
      <c r="V105" s="385"/>
      <c r="W105" s="385"/>
      <c r="X105" s="385"/>
      <c r="Y105" s="385"/>
      <c r="Z105" s="385"/>
      <c r="AA105" s="385"/>
      <c r="AB105" s="385"/>
      <c r="AC105" s="385"/>
      <c r="AD105" s="385"/>
      <c r="AE105" s="385"/>
      <c r="AF105" s="385"/>
      <c r="AG105" s="494"/>
      <c r="AH105" s="495" t="s">
        <v>2203</v>
      </c>
      <c r="AI105" s="496"/>
      <c r="AJ105" s="496"/>
      <c r="AK105" s="497"/>
      <c r="AL105" s="306"/>
      <c r="AM105" s="349"/>
    </row>
    <row r="106" spans="1:39" ht="15" customHeight="1">
      <c r="A106" s="161"/>
      <c r="B106" s="384" t="s">
        <v>2133</v>
      </c>
      <c r="C106" s="385"/>
      <c r="D106" s="385"/>
      <c r="E106" s="385"/>
      <c r="F106" s="385"/>
      <c r="G106" s="385"/>
      <c r="H106" s="385"/>
      <c r="I106" s="385"/>
      <c r="J106" s="385"/>
      <c r="K106" s="385"/>
      <c r="L106" s="385"/>
      <c r="M106" s="385"/>
      <c r="N106" s="385"/>
      <c r="O106" s="385"/>
      <c r="P106" s="385"/>
      <c r="Q106" s="385"/>
      <c r="R106" s="385"/>
      <c r="S106" s="385"/>
      <c r="T106" s="385"/>
      <c r="U106" s="385"/>
      <c r="V106" s="385"/>
      <c r="W106" s="385"/>
      <c r="X106" s="385"/>
      <c r="Y106" s="385"/>
      <c r="Z106" s="385"/>
      <c r="AA106" s="385"/>
      <c r="AB106" s="385"/>
      <c r="AC106" s="385"/>
      <c r="AD106" s="385"/>
      <c r="AE106" s="385"/>
      <c r="AF106" s="385"/>
      <c r="AG106" s="494"/>
      <c r="AH106" s="495" t="s">
        <v>2204</v>
      </c>
      <c r="AI106" s="496"/>
      <c r="AJ106" s="496"/>
      <c r="AK106" s="497"/>
      <c r="AL106" s="306"/>
      <c r="AM106" s="349"/>
    </row>
    <row r="107" spans="1:39" ht="15" customHeight="1">
      <c r="A107" s="161"/>
      <c r="B107" s="384" t="s">
        <v>2134</v>
      </c>
      <c r="C107" s="385"/>
      <c r="D107" s="385"/>
      <c r="E107" s="385"/>
      <c r="F107" s="385"/>
      <c r="G107" s="385"/>
      <c r="H107" s="385"/>
      <c r="I107" s="385"/>
      <c r="J107" s="385"/>
      <c r="K107" s="385"/>
      <c r="L107" s="385"/>
      <c r="M107" s="385"/>
      <c r="N107" s="385"/>
      <c r="O107" s="385"/>
      <c r="P107" s="385"/>
      <c r="Q107" s="385"/>
      <c r="R107" s="385"/>
      <c r="S107" s="385"/>
      <c r="T107" s="385"/>
      <c r="U107" s="385"/>
      <c r="V107" s="385"/>
      <c r="W107" s="385"/>
      <c r="X107" s="385"/>
      <c r="Y107" s="385"/>
      <c r="Z107" s="385"/>
      <c r="AA107" s="385"/>
      <c r="AB107" s="385"/>
      <c r="AC107" s="385"/>
      <c r="AD107" s="385"/>
      <c r="AE107" s="385"/>
      <c r="AF107" s="385"/>
      <c r="AG107" s="494"/>
      <c r="AH107" s="495" t="s">
        <v>2205</v>
      </c>
      <c r="AI107" s="496"/>
      <c r="AJ107" s="496"/>
      <c r="AK107" s="497"/>
      <c r="AL107" s="306"/>
      <c r="AM107" s="349"/>
    </row>
    <row r="108" spans="1:39" ht="15" customHeight="1">
      <c r="A108" s="161"/>
      <c r="B108" s="384" t="s">
        <v>2135</v>
      </c>
      <c r="C108" s="385"/>
      <c r="D108" s="385"/>
      <c r="E108" s="385"/>
      <c r="F108" s="385"/>
      <c r="G108" s="385"/>
      <c r="H108" s="385"/>
      <c r="I108" s="385"/>
      <c r="J108" s="385"/>
      <c r="K108" s="385"/>
      <c r="L108" s="385"/>
      <c r="M108" s="385"/>
      <c r="N108" s="385"/>
      <c r="O108" s="385"/>
      <c r="P108" s="385"/>
      <c r="Q108" s="385"/>
      <c r="R108" s="385"/>
      <c r="S108" s="385"/>
      <c r="T108" s="385"/>
      <c r="U108" s="385"/>
      <c r="V108" s="385"/>
      <c r="W108" s="385"/>
      <c r="X108" s="385"/>
      <c r="Y108" s="385"/>
      <c r="Z108" s="385"/>
      <c r="AA108" s="385"/>
      <c r="AB108" s="385"/>
      <c r="AC108" s="385"/>
      <c r="AD108" s="385"/>
      <c r="AE108" s="385"/>
      <c r="AF108" s="385"/>
      <c r="AG108" s="494"/>
      <c r="AH108" s="495" t="s">
        <v>2206</v>
      </c>
      <c r="AI108" s="496"/>
      <c r="AJ108" s="496"/>
      <c r="AK108" s="497"/>
      <c r="AL108" s="306"/>
      <c r="AM108" s="349"/>
    </row>
    <row r="109" spans="1:39" ht="15" customHeight="1">
      <c r="A109" s="161"/>
      <c r="B109" s="384" t="s">
        <v>2136</v>
      </c>
      <c r="C109" s="385"/>
      <c r="D109" s="385"/>
      <c r="E109" s="385"/>
      <c r="F109" s="385"/>
      <c r="G109" s="385"/>
      <c r="H109" s="385"/>
      <c r="I109" s="385"/>
      <c r="J109" s="385"/>
      <c r="K109" s="385"/>
      <c r="L109" s="385"/>
      <c r="M109" s="385"/>
      <c r="N109" s="385"/>
      <c r="O109" s="385"/>
      <c r="P109" s="385"/>
      <c r="Q109" s="385"/>
      <c r="R109" s="385"/>
      <c r="S109" s="385"/>
      <c r="T109" s="385"/>
      <c r="U109" s="385"/>
      <c r="V109" s="385"/>
      <c r="W109" s="385"/>
      <c r="X109" s="385"/>
      <c r="Y109" s="385"/>
      <c r="Z109" s="385"/>
      <c r="AA109" s="385"/>
      <c r="AB109" s="385"/>
      <c r="AC109" s="385"/>
      <c r="AD109" s="385"/>
      <c r="AE109" s="385"/>
      <c r="AF109" s="385"/>
      <c r="AG109" s="494"/>
      <c r="AH109" s="495" t="s">
        <v>2207</v>
      </c>
      <c r="AI109" s="496"/>
      <c r="AJ109" s="496"/>
      <c r="AK109" s="497"/>
      <c r="AL109" s="306"/>
      <c r="AM109" s="349"/>
    </row>
    <row r="110" spans="1:39" ht="15" customHeight="1">
      <c r="A110" s="161"/>
      <c r="B110" s="384" t="s">
        <v>2137</v>
      </c>
      <c r="C110" s="385"/>
      <c r="D110" s="385"/>
      <c r="E110" s="385"/>
      <c r="F110" s="385"/>
      <c r="G110" s="385"/>
      <c r="H110" s="385"/>
      <c r="I110" s="385"/>
      <c r="J110" s="385"/>
      <c r="K110" s="385"/>
      <c r="L110" s="385"/>
      <c r="M110" s="385"/>
      <c r="N110" s="385"/>
      <c r="O110" s="385"/>
      <c r="P110" s="385"/>
      <c r="Q110" s="385"/>
      <c r="R110" s="385"/>
      <c r="S110" s="385"/>
      <c r="T110" s="385"/>
      <c r="U110" s="385"/>
      <c r="V110" s="385"/>
      <c r="W110" s="385"/>
      <c r="X110" s="385"/>
      <c r="Y110" s="385"/>
      <c r="Z110" s="385"/>
      <c r="AA110" s="385"/>
      <c r="AB110" s="385"/>
      <c r="AC110" s="385"/>
      <c r="AD110" s="385"/>
      <c r="AE110" s="385"/>
      <c r="AF110" s="385"/>
      <c r="AG110" s="494"/>
      <c r="AH110" s="495" t="s">
        <v>2208</v>
      </c>
      <c r="AI110" s="496"/>
      <c r="AJ110" s="496"/>
      <c r="AK110" s="497"/>
      <c r="AL110" s="306"/>
      <c r="AM110" s="349"/>
    </row>
    <row r="111" spans="1:39" ht="45" customHeight="1">
      <c r="A111" s="161"/>
      <c r="B111" s="384" t="s">
        <v>2315</v>
      </c>
      <c r="C111" s="385"/>
      <c r="D111" s="385"/>
      <c r="E111" s="385"/>
      <c r="F111" s="385"/>
      <c r="G111" s="385"/>
      <c r="H111" s="385"/>
      <c r="I111" s="385"/>
      <c r="J111" s="385"/>
      <c r="K111" s="385"/>
      <c r="L111" s="385"/>
      <c r="M111" s="385"/>
      <c r="N111" s="385"/>
      <c r="O111" s="385"/>
      <c r="P111" s="385"/>
      <c r="Q111" s="385"/>
      <c r="R111" s="385"/>
      <c r="S111" s="385"/>
      <c r="T111" s="385"/>
      <c r="U111" s="385"/>
      <c r="V111" s="385"/>
      <c r="W111" s="385"/>
      <c r="X111" s="385"/>
      <c r="Y111" s="385"/>
      <c r="Z111" s="385"/>
      <c r="AA111" s="385"/>
      <c r="AB111" s="385"/>
      <c r="AC111" s="385"/>
      <c r="AD111" s="385"/>
      <c r="AE111" s="385"/>
      <c r="AF111" s="385"/>
      <c r="AG111" s="494"/>
      <c r="AH111" s="495" t="s">
        <v>2209</v>
      </c>
      <c r="AI111" s="496"/>
      <c r="AJ111" s="496"/>
      <c r="AK111" s="497"/>
      <c r="AL111" s="306"/>
      <c r="AM111" s="349"/>
    </row>
    <row r="112" spans="1:39" ht="30" customHeight="1">
      <c r="A112" s="161"/>
      <c r="B112" s="384" t="s">
        <v>2316</v>
      </c>
      <c r="C112" s="385"/>
      <c r="D112" s="385"/>
      <c r="E112" s="385"/>
      <c r="F112" s="385"/>
      <c r="G112" s="385"/>
      <c r="H112" s="385"/>
      <c r="I112" s="385"/>
      <c r="J112" s="385"/>
      <c r="K112" s="385"/>
      <c r="L112" s="385"/>
      <c r="M112" s="385"/>
      <c r="N112" s="385"/>
      <c r="O112" s="385"/>
      <c r="P112" s="385"/>
      <c r="Q112" s="385"/>
      <c r="R112" s="385"/>
      <c r="S112" s="385"/>
      <c r="T112" s="385"/>
      <c r="U112" s="385"/>
      <c r="V112" s="385"/>
      <c r="W112" s="385"/>
      <c r="X112" s="385"/>
      <c r="Y112" s="385"/>
      <c r="Z112" s="385"/>
      <c r="AA112" s="385"/>
      <c r="AB112" s="385"/>
      <c r="AC112" s="385"/>
      <c r="AD112" s="385"/>
      <c r="AE112" s="385"/>
      <c r="AF112" s="385"/>
      <c r="AG112" s="494"/>
      <c r="AH112" s="495" t="s">
        <v>2210</v>
      </c>
      <c r="AI112" s="496"/>
      <c r="AJ112" s="496"/>
      <c r="AK112" s="497"/>
      <c r="AL112" s="306"/>
      <c r="AM112" s="349"/>
    </row>
    <row r="113" spans="1:39" ht="15" customHeight="1">
      <c r="A113" s="161"/>
      <c r="B113" s="384" t="s">
        <v>2138</v>
      </c>
      <c r="C113" s="385"/>
      <c r="D113" s="385"/>
      <c r="E113" s="385"/>
      <c r="F113" s="385"/>
      <c r="G113" s="385"/>
      <c r="H113" s="385"/>
      <c r="I113" s="385"/>
      <c r="J113" s="385"/>
      <c r="K113" s="385"/>
      <c r="L113" s="385"/>
      <c r="M113" s="385"/>
      <c r="N113" s="385"/>
      <c r="O113" s="385"/>
      <c r="P113" s="385"/>
      <c r="Q113" s="385"/>
      <c r="R113" s="385"/>
      <c r="S113" s="385"/>
      <c r="T113" s="385"/>
      <c r="U113" s="385"/>
      <c r="V113" s="385"/>
      <c r="W113" s="385"/>
      <c r="X113" s="385"/>
      <c r="Y113" s="385"/>
      <c r="Z113" s="385"/>
      <c r="AA113" s="385"/>
      <c r="AB113" s="385"/>
      <c r="AC113" s="385"/>
      <c r="AD113" s="385"/>
      <c r="AE113" s="385"/>
      <c r="AF113" s="385"/>
      <c r="AG113" s="494"/>
      <c r="AH113" s="495" t="s">
        <v>2211</v>
      </c>
      <c r="AI113" s="496"/>
      <c r="AJ113" s="496"/>
      <c r="AK113" s="497"/>
      <c r="AL113" s="306"/>
      <c r="AM113" s="349"/>
    </row>
    <row r="114" spans="1:39" ht="120" customHeight="1">
      <c r="A114" s="161"/>
      <c r="B114" s="384" t="s">
        <v>2314</v>
      </c>
      <c r="C114" s="385"/>
      <c r="D114" s="385"/>
      <c r="E114" s="385"/>
      <c r="F114" s="385"/>
      <c r="G114" s="385"/>
      <c r="H114" s="385"/>
      <c r="I114" s="385"/>
      <c r="J114" s="385"/>
      <c r="K114" s="385"/>
      <c r="L114" s="385"/>
      <c r="M114" s="385"/>
      <c r="N114" s="385"/>
      <c r="O114" s="385"/>
      <c r="P114" s="385"/>
      <c r="Q114" s="385"/>
      <c r="R114" s="385"/>
      <c r="S114" s="385"/>
      <c r="T114" s="385"/>
      <c r="U114" s="385"/>
      <c r="V114" s="385"/>
      <c r="W114" s="385"/>
      <c r="X114" s="385"/>
      <c r="Y114" s="385"/>
      <c r="Z114" s="385"/>
      <c r="AA114" s="385"/>
      <c r="AB114" s="385"/>
      <c r="AC114" s="385"/>
      <c r="AD114" s="385"/>
      <c r="AE114" s="385"/>
      <c r="AF114" s="385"/>
      <c r="AG114" s="494"/>
      <c r="AH114" s="495" t="s">
        <v>2212</v>
      </c>
      <c r="AI114" s="496"/>
      <c r="AJ114" s="496"/>
      <c r="AK114" s="497"/>
      <c r="AL114" s="306"/>
      <c r="AM114" s="349"/>
    </row>
    <row r="115" spans="1:39" ht="30" customHeight="1">
      <c r="A115" s="161"/>
      <c r="B115" s="384" t="s">
        <v>2139</v>
      </c>
      <c r="C115" s="385"/>
      <c r="D115" s="385"/>
      <c r="E115" s="385"/>
      <c r="F115" s="385"/>
      <c r="G115" s="385"/>
      <c r="H115" s="385"/>
      <c r="I115" s="385"/>
      <c r="J115" s="385"/>
      <c r="K115" s="385"/>
      <c r="L115" s="385"/>
      <c r="M115" s="385"/>
      <c r="N115" s="385"/>
      <c r="O115" s="385"/>
      <c r="P115" s="385"/>
      <c r="Q115" s="385"/>
      <c r="R115" s="385"/>
      <c r="S115" s="385"/>
      <c r="T115" s="385"/>
      <c r="U115" s="385"/>
      <c r="V115" s="385"/>
      <c r="W115" s="385"/>
      <c r="X115" s="385"/>
      <c r="Y115" s="385"/>
      <c r="Z115" s="385"/>
      <c r="AA115" s="385"/>
      <c r="AB115" s="385"/>
      <c r="AC115" s="385"/>
      <c r="AD115" s="385"/>
      <c r="AE115" s="385"/>
      <c r="AF115" s="385"/>
      <c r="AG115" s="494"/>
      <c r="AH115" s="495" t="s">
        <v>2213</v>
      </c>
      <c r="AI115" s="496"/>
      <c r="AJ115" s="496"/>
      <c r="AK115" s="497"/>
      <c r="AL115" s="306"/>
      <c r="AM115" s="349"/>
    </row>
    <row r="116" spans="1:39" ht="15" customHeight="1">
      <c r="A116" s="161"/>
      <c r="B116" s="384" t="s">
        <v>2140</v>
      </c>
      <c r="C116" s="385"/>
      <c r="D116" s="385"/>
      <c r="E116" s="385"/>
      <c r="F116" s="385"/>
      <c r="G116" s="385"/>
      <c r="H116" s="385"/>
      <c r="I116" s="385"/>
      <c r="J116" s="385"/>
      <c r="K116" s="385"/>
      <c r="L116" s="385"/>
      <c r="M116" s="385"/>
      <c r="N116" s="385"/>
      <c r="O116" s="385"/>
      <c r="P116" s="385"/>
      <c r="Q116" s="385"/>
      <c r="R116" s="385"/>
      <c r="S116" s="385"/>
      <c r="T116" s="385"/>
      <c r="U116" s="385"/>
      <c r="V116" s="385"/>
      <c r="W116" s="385"/>
      <c r="X116" s="385"/>
      <c r="Y116" s="385"/>
      <c r="Z116" s="385"/>
      <c r="AA116" s="385"/>
      <c r="AB116" s="385"/>
      <c r="AC116" s="385"/>
      <c r="AD116" s="385"/>
      <c r="AE116" s="385"/>
      <c r="AF116" s="385"/>
      <c r="AG116" s="494"/>
      <c r="AH116" s="495" t="s">
        <v>2214</v>
      </c>
      <c r="AI116" s="496"/>
      <c r="AJ116" s="496"/>
      <c r="AK116" s="497"/>
      <c r="AL116" s="306"/>
      <c r="AM116" s="349"/>
    </row>
    <row r="117" spans="1:39" ht="15" customHeight="1">
      <c r="A117" s="161"/>
      <c r="B117" s="384" t="s">
        <v>2141</v>
      </c>
      <c r="C117" s="385"/>
      <c r="D117" s="385"/>
      <c r="E117" s="385"/>
      <c r="F117" s="385"/>
      <c r="G117" s="385"/>
      <c r="H117" s="385"/>
      <c r="I117" s="385"/>
      <c r="J117" s="385"/>
      <c r="K117" s="385"/>
      <c r="L117" s="385"/>
      <c r="M117" s="385"/>
      <c r="N117" s="385"/>
      <c r="O117" s="385"/>
      <c r="P117" s="385"/>
      <c r="Q117" s="385"/>
      <c r="R117" s="385"/>
      <c r="S117" s="385"/>
      <c r="T117" s="385"/>
      <c r="U117" s="385"/>
      <c r="V117" s="385"/>
      <c r="W117" s="385"/>
      <c r="X117" s="385"/>
      <c r="Y117" s="385"/>
      <c r="Z117" s="385"/>
      <c r="AA117" s="385"/>
      <c r="AB117" s="385"/>
      <c r="AC117" s="385"/>
      <c r="AD117" s="385"/>
      <c r="AE117" s="385"/>
      <c r="AF117" s="385"/>
      <c r="AG117" s="494"/>
      <c r="AH117" s="495" t="s">
        <v>2215</v>
      </c>
      <c r="AI117" s="496"/>
      <c r="AJ117" s="496"/>
      <c r="AK117" s="497"/>
      <c r="AL117" s="306"/>
      <c r="AM117" s="349"/>
    </row>
    <row r="118" spans="1:39" ht="15" customHeight="1">
      <c r="A118" s="161"/>
      <c r="B118" s="384" t="s">
        <v>2142</v>
      </c>
      <c r="C118" s="385"/>
      <c r="D118" s="385"/>
      <c r="E118" s="385"/>
      <c r="F118" s="385"/>
      <c r="G118" s="385"/>
      <c r="H118" s="385"/>
      <c r="I118" s="385"/>
      <c r="J118" s="385"/>
      <c r="K118" s="385"/>
      <c r="L118" s="385"/>
      <c r="M118" s="385"/>
      <c r="N118" s="385"/>
      <c r="O118" s="385"/>
      <c r="P118" s="385"/>
      <c r="Q118" s="385"/>
      <c r="R118" s="385"/>
      <c r="S118" s="385"/>
      <c r="T118" s="385"/>
      <c r="U118" s="385"/>
      <c r="V118" s="385"/>
      <c r="W118" s="385"/>
      <c r="X118" s="385"/>
      <c r="Y118" s="385"/>
      <c r="Z118" s="385"/>
      <c r="AA118" s="385"/>
      <c r="AB118" s="385"/>
      <c r="AC118" s="385"/>
      <c r="AD118" s="385"/>
      <c r="AE118" s="385"/>
      <c r="AF118" s="385"/>
      <c r="AG118" s="494"/>
      <c r="AH118" s="495" t="s">
        <v>2216</v>
      </c>
      <c r="AI118" s="496"/>
      <c r="AJ118" s="496"/>
      <c r="AK118" s="497"/>
      <c r="AL118" s="306"/>
      <c r="AM118" s="349"/>
    </row>
    <row r="119" spans="1:39" ht="15" customHeight="1">
      <c r="A119" s="161"/>
      <c r="B119" s="384" t="s">
        <v>2143</v>
      </c>
      <c r="C119" s="385"/>
      <c r="D119" s="385"/>
      <c r="E119" s="385"/>
      <c r="F119" s="385"/>
      <c r="G119" s="385"/>
      <c r="H119" s="385"/>
      <c r="I119" s="385"/>
      <c r="J119" s="385"/>
      <c r="K119" s="385"/>
      <c r="L119" s="385"/>
      <c r="M119" s="385"/>
      <c r="N119" s="385"/>
      <c r="O119" s="385"/>
      <c r="P119" s="385"/>
      <c r="Q119" s="385"/>
      <c r="R119" s="385"/>
      <c r="S119" s="385"/>
      <c r="T119" s="385"/>
      <c r="U119" s="385"/>
      <c r="V119" s="385"/>
      <c r="W119" s="385"/>
      <c r="X119" s="385"/>
      <c r="Y119" s="385"/>
      <c r="Z119" s="385"/>
      <c r="AA119" s="385"/>
      <c r="AB119" s="385"/>
      <c r="AC119" s="385"/>
      <c r="AD119" s="385"/>
      <c r="AE119" s="385"/>
      <c r="AF119" s="385"/>
      <c r="AG119" s="494"/>
      <c r="AH119" s="495" t="s">
        <v>2217</v>
      </c>
      <c r="AI119" s="496"/>
      <c r="AJ119" s="496"/>
      <c r="AK119" s="497"/>
      <c r="AL119" s="306"/>
      <c r="AM119" s="349"/>
    </row>
    <row r="120" spans="1:39" ht="15" customHeight="1">
      <c r="A120" s="161"/>
      <c r="B120" s="384" t="s">
        <v>2144</v>
      </c>
      <c r="C120" s="385"/>
      <c r="D120" s="385"/>
      <c r="E120" s="385"/>
      <c r="F120" s="385"/>
      <c r="G120" s="385"/>
      <c r="H120" s="385"/>
      <c r="I120" s="385"/>
      <c r="J120" s="385"/>
      <c r="K120" s="385"/>
      <c r="L120" s="385"/>
      <c r="M120" s="385"/>
      <c r="N120" s="385"/>
      <c r="O120" s="385"/>
      <c r="P120" s="385"/>
      <c r="Q120" s="385"/>
      <c r="R120" s="385"/>
      <c r="S120" s="385"/>
      <c r="T120" s="385"/>
      <c r="U120" s="385"/>
      <c r="V120" s="385"/>
      <c r="W120" s="385"/>
      <c r="X120" s="385"/>
      <c r="Y120" s="385"/>
      <c r="Z120" s="385"/>
      <c r="AA120" s="385"/>
      <c r="AB120" s="385"/>
      <c r="AC120" s="385"/>
      <c r="AD120" s="385"/>
      <c r="AE120" s="385"/>
      <c r="AF120" s="385"/>
      <c r="AG120" s="494"/>
      <c r="AH120" s="495" t="s">
        <v>2218</v>
      </c>
      <c r="AI120" s="496"/>
      <c r="AJ120" s="496"/>
      <c r="AK120" s="497"/>
      <c r="AL120" s="306"/>
      <c r="AM120" s="349"/>
    </row>
    <row r="121" spans="1:39" ht="15" customHeight="1">
      <c r="A121" s="161"/>
      <c r="B121" s="384" t="s">
        <v>2145</v>
      </c>
      <c r="C121" s="385"/>
      <c r="D121" s="385"/>
      <c r="E121" s="385"/>
      <c r="F121" s="385"/>
      <c r="G121" s="385"/>
      <c r="H121" s="385"/>
      <c r="I121" s="385"/>
      <c r="J121" s="385"/>
      <c r="K121" s="385"/>
      <c r="L121" s="385"/>
      <c r="M121" s="385"/>
      <c r="N121" s="385"/>
      <c r="O121" s="385"/>
      <c r="P121" s="385"/>
      <c r="Q121" s="385"/>
      <c r="R121" s="385"/>
      <c r="S121" s="385"/>
      <c r="T121" s="385"/>
      <c r="U121" s="385"/>
      <c r="V121" s="385"/>
      <c r="W121" s="385"/>
      <c r="X121" s="385"/>
      <c r="Y121" s="385"/>
      <c r="Z121" s="385"/>
      <c r="AA121" s="385"/>
      <c r="AB121" s="385"/>
      <c r="AC121" s="385"/>
      <c r="AD121" s="385"/>
      <c r="AE121" s="385"/>
      <c r="AF121" s="385"/>
      <c r="AG121" s="494"/>
      <c r="AH121" s="495" t="s">
        <v>2219</v>
      </c>
      <c r="AI121" s="496"/>
      <c r="AJ121" s="496"/>
      <c r="AK121" s="497"/>
      <c r="AL121" s="306"/>
      <c r="AM121" s="349"/>
    </row>
    <row r="122" spans="1:39" ht="15" customHeight="1">
      <c r="A122" s="161"/>
      <c r="B122" s="384" t="s">
        <v>2146</v>
      </c>
      <c r="C122" s="385"/>
      <c r="D122" s="385"/>
      <c r="E122" s="385"/>
      <c r="F122" s="385"/>
      <c r="G122" s="385"/>
      <c r="H122" s="385"/>
      <c r="I122" s="385"/>
      <c r="J122" s="385"/>
      <c r="K122" s="385"/>
      <c r="L122" s="385"/>
      <c r="M122" s="385"/>
      <c r="N122" s="385"/>
      <c r="O122" s="385"/>
      <c r="P122" s="385"/>
      <c r="Q122" s="385"/>
      <c r="R122" s="385"/>
      <c r="S122" s="385"/>
      <c r="T122" s="385"/>
      <c r="U122" s="385"/>
      <c r="V122" s="385"/>
      <c r="W122" s="385"/>
      <c r="X122" s="385"/>
      <c r="Y122" s="385"/>
      <c r="Z122" s="385"/>
      <c r="AA122" s="385"/>
      <c r="AB122" s="385"/>
      <c r="AC122" s="385"/>
      <c r="AD122" s="385"/>
      <c r="AE122" s="385"/>
      <c r="AF122" s="385"/>
      <c r="AG122" s="494"/>
      <c r="AH122" s="495" t="s">
        <v>2220</v>
      </c>
      <c r="AI122" s="496"/>
      <c r="AJ122" s="496"/>
      <c r="AK122" s="497"/>
      <c r="AL122" s="306"/>
      <c r="AM122" s="349"/>
    </row>
    <row r="123" spans="1:39" ht="15" customHeight="1">
      <c r="A123" s="161"/>
      <c r="B123" s="384" t="s">
        <v>2147</v>
      </c>
      <c r="C123" s="385"/>
      <c r="D123" s="385"/>
      <c r="E123" s="385"/>
      <c r="F123" s="385"/>
      <c r="G123" s="385"/>
      <c r="H123" s="385"/>
      <c r="I123" s="385"/>
      <c r="J123" s="385"/>
      <c r="K123" s="385"/>
      <c r="L123" s="385"/>
      <c r="M123" s="385"/>
      <c r="N123" s="385"/>
      <c r="O123" s="385"/>
      <c r="P123" s="385"/>
      <c r="Q123" s="385"/>
      <c r="R123" s="385"/>
      <c r="S123" s="385"/>
      <c r="T123" s="385"/>
      <c r="U123" s="385"/>
      <c r="V123" s="385"/>
      <c r="W123" s="385"/>
      <c r="X123" s="385"/>
      <c r="Y123" s="385"/>
      <c r="Z123" s="385"/>
      <c r="AA123" s="385"/>
      <c r="AB123" s="385"/>
      <c r="AC123" s="385"/>
      <c r="AD123" s="385"/>
      <c r="AE123" s="385"/>
      <c r="AF123" s="385"/>
      <c r="AG123" s="494"/>
      <c r="AH123" s="495" t="s">
        <v>2221</v>
      </c>
      <c r="AI123" s="496"/>
      <c r="AJ123" s="496"/>
      <c r="AK123" s="497"/>
      <c r="AL123" s="306"/>
      <c r="AM123" s="349"/>
    </row>
    <row r="124" spans="1:39" ht="15" customHeight="1">
      <c r="A124" s="161"/>
      <c r="B124" s="384" t="s">
        <v>2148</v>
      </c>
      <c r="C124" s="385"/>
      <c r="D124" s="385"/>
      <c r="E124" s="385"/>
      <c r="F124" s="385"/>
      <c r="G124" s="385"/>
      <c r="H124" s="385"/>
      <c r="I124" s="385"/>
      <c r="J124" s="385"/>
      <c r="K124" s="385"/>
      <c r="L124" s="385"/>
      <c r="M124" s="385"/>
      <c r="N124" s="385"/>
      <c r="O124" s="385"/>
      <c r="P124" s="385"/>
      <c r="Q124" s="385"/>
      <c r="R124" s="385"/>
      <c r="S124" s="385"/>
      <c r="T124" s="385"/>
      <c r="U124" s="385"/>
      <c r="V124" s="385"/>
      <c r="W124" s="385"/>
      <c r="X124" s="385"/>
      <c r="Y124" s="385"/>
      <c r="Z124" s="385"/>
      <c r="AA124" s="385"/>
      <c r="AB124" s="385"/>
      <c r="AC124" s="385"/>
      <c r="AD124" s="385"/>
      <c r="AE124" s="385"/>
      <c r="AF124" s="385"/>
      <c r="AG124" s="494"/>
      <c r="AH124" s="495" t="s">
        <v>2222</v>
      </c>
      <c r="AI124" s="496"/>
      <c r="AJ124" s="496"/>
      <c r="AK124" s="497"/>
      <c r="AL124" s="306"/>
      <c r="AM124" s="349"/>
    </row>
    <row r="125" spans="1:39" ht="15" customHeight="1">
      <c r="A125" s="161"/>
      <c r="B125" s="384" t="s">
        <v>2149</v>
      </c>
      <c r="C125" s="385"/>
      <c r="D125" s="385"/>
      <c r="E125" s="385"/>
      <c r="F125" s="385"/>
      <c r="G125" s="385"/>
      <c r="H125" s="385"/>
      <c r="I125" s="385"/>
      <c r="J125" s="385"/>
      <c r="K125" s="385"/>
      <c r="L125" s="385"/>
      <c r="M125" s="385"/>
      <c r="N125" s="385"/>
      <c r="O125" s="385"/>
      <c r="P125" s="385"/>
      <c r="Q125" s="385"/>
      <c r="R125" s="385"/>
      <c r="S125" s="385"/>
      <c r="T125" s="385"/>
      <c r="U125" s="385"/>
      <c r="V125" s="385"/>
      <c r="W125" s="385"/>
      <c r="X125" s="385"/>
      <c r="Y125" s="385"/>
      <c r="Z125" s="385"/>
      <c r="AA125" s="385"/>
      <c r="AB125" s="385"/>
      <c r="AC125" s="385"/>
      <c r="AD125" s="385"/>
      <c r="AE125" s="385"/>
      <c r="AF125" s="385"/>
      <c r="AG125" s="494"/>
      <c r="AH125" s="495" t="s">
        <v>2223</v>
      </c>
      <c r="AI125" s="496"/>
      <c r="AJ125" s="496"/>
      <c r="AK125" s="497"/>
      <c r="AL125" s="306"/>
      <c r="AM125" s="349"/>
    </row>
    <row r="126" spans="1:39" ht="15" customHeight="1">
      <c r="A126" s="161"/>
      <c r="B126" s="384" t="s">
        <v>2150</v>
      </c>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385"/>
      <c r="AA126" s="385"/>
      <c r="AB126" s="385"/>
      <c r="AC126" s="385"/>
      <c r="AD126" s="385"/>
      <c r="AE126" s="385"/>
      <c r="AF126" s="385"/>
      <c r="AG126" s="494"/>
      <c r="AH126" s="495" t="s">
        <v>2224</v>
      </c>
      <c r="AI126" s="496"/>
      <c r="AJ126" s="496"/>
      <c r="AK126" s="497"/>
      <c r="AL126" s="306"/>
      <c r="AM126" s="349"/>
    </row>
    <row r="127" spans="1:39" ht="15" customHeight="1">
      <c r="A127" s="161"/>
      <c r="B127" s="384" t="s">
        <v>2151</v>
      </c>
      <c r="C127" s="385"/>
      <c r="D127" s="385"/>
      <c r="E127" s="385"/>
      <c r="F127" s="385"/>
      <c r="G127" s="385"/>
      <c r="H127" s="385"/>
      <c r="I127" s="385"/>
      <c r="J127" s="385"/>
      <c r="K127" s="385"/>
      <c r="L127" s="385"/>
      <c r="M127" s="385"/>
      <c r="N127" s="385"/>
      <c r="O127" s="385"/>
      <c r="P127" s="385"/>
      <c r="Q127" s="385"/>
      <c r="R127" s="385"/>
      <c r="S127" s="385"/>
      <c r="T127" s="385"/>
      <c r="U127" s="385"/>
      <c r="V127" s="385"/>
      <c r="W127" s="385"/>
      <c r="X127" s="385"/>
      <c r="Y127" s="385"/>
      <c r="Z127" s="385"/>
      <c r="AA127" s="385"/>
      <c r="AB127" s="385"/>
      <c r="AC127" s="385"/>
      <c r="AD127" s="385"/>
      <c r="AE127" s="385"/>
      <c r="AF127" s="385"/>
      <c r="AG127" s="494"/>
      <c r="AH127" s="495" t="s">
        <v>2225</v>
      </c>
      <c r="AI127" s="496"/>
      <c r="AJ127" s="496"/>
      <c r="AK127" s="497"/>
      <c r="AL127" s="306"/>
      <c r="AM127" s="349"/>
    </row>
    <row r="128" spans="1:39" ht="15" customHeight="1">
      <c r="A128" s="161"/>
      <c r="B128" s="384" t="s">
        <v>2152</v>
      </c>
      <c r="C128" s="385"/>
      <c r="D128" s="385"/>
      <c r="E128" s="385"/>
      <c r="F128" s="385"/>
      <c r="G128" s="385"/>
      <c r="H128" s="385"/>
      <c r="I128" s="385"/>
      <c r="J128" s="385"/>
      <c r="K128" s="385"/>
      <c r="L128" s="385"/>
      <c r="M128" s="385"/>
      <c r="N128" s="385"/>
      <c r="O128" s="385"/>
      <c r="P128" s="385"/>
      <c r="Q128" s="385"/>
      <c r="R128" s="385"/>
      <c r="S128" s="385"/>
      <c r="T128" s="385"/>
      <c r="U128" s="385"/>
      <c r="V128" s="385"/>
      <c r="W128" s="385"/>
      <c r="X128" s="385"/>
      <c r="Y128" s="385"/>
      <c r="Z128" s="385"/>
      <c r="AA128" s="385"/>
      <c r="AB128" s="385"/>
      <c r="AC128" s="385"/>
      <c r="AD128" s="385"/>
      <c r="AE128" s="385"/>
      <c r="AF128" s="385"/>
      <c r="AG128" s="494"/>
      <c r="AH128" s="495" t="s">
        <v>2226</v>
      </c>
      <c r="AI128" s="496"/>
      <c r="AJ128" s="496"/>
      <c r="AK128" s="497"/>
      <c r="AL128" s="306"/>
      <c r="AM128" s="349"/>
    </row>
    <row r="129" spans="1:39" ht="15" customHeight="1">
      <c r="A129" s="161"/>
      <c r="B129" s="384" t="s">
        <v>2153</v>
      </c>
      <c r="C129" s="385"/>
      <c r="D129" s="385"/>
      <c r="E129" s="385"/>
      <c r="F129" s="385"/>
      <c r="G129" s="385"/>
      <c r="H129" s="385"/>
      <c r="I129" s="385"/>
      <c r="J129" s="385"/>
      <c r="K129" s="385"/>
      <c r="L129" s="385"/>
      <c r="M129" s="385"/>
      <c r="N129" s="385"/>
      <c r="O129" s="385"/>
      <c r="P129" s="385"/>
      <c r="Q129" s="385"/>
      <c r="R129" s="385"/>
      <c r="S129" s="385"/>
      <c r="T129" s="385"/>
      <c r="U129" s="385"/>
      <c r="V129" s="385"/>
      <c r="W129" s="385"/>
      <c r="X129" s="385"/>
      <c r="Y129" s="385"/>
      <c r="Z129" s="385"/>
      <c r="AA129" s="385"/>
      <c r="AB129" s="385"/>
      <c r="AC129" s="385"/>
      <c r="AD129" s="385"/>
      <c r="AE129" s="385"/>
      <c r="AF129" s="385"/>
      <c r="AG129" s="494"/>
      <c r="AH129" s="495" t="s">
        <v>2227</v>
      </c>
      <c r="AI129" s="496"/>
      <c r="AJ129" s="496"/>
      <c r="AK129" s="497"/>
      <c r="AL129" s="306"/>
      <c r="AM129" s="349"/>
    </row>
    <row r="130" spans="1:39" ht="45" customHeight="1">
      <c r="A130" s="161"/>
      <c r="B130" s="384" t="s">
        <v>2154</v>
      </c>
      <c r="C130" s="385"/>
      <c r="D130" s="385"/>
      <c r="E130" s="385"/>
      <c r="F130" s="385"/>
      <c r="G130" s="385"/>
      <c r="H130" s="385"/>
      <c r="I130" s="385"/>
      <c r="J130" s="385"/>
      <c r="K130" s="385"/>
      <c r="L130" s="385"/>
      <c r="M130" s="385"/>
      <c r="N130" s="385"/>
      <c r="O130" s="385"/>
      <c r="P130" s="385"/>
      <c r="Q130" s="385"/>
      <c r="R130" s="385"/>
      <c r="S130" s="385"/>
      <c r="T130" s="385"/>
      <c r="U130" s="385"/>
      <c r="V130" s="385"/>
      <c r="W130" s="385"/>
      <c r="X130" s="385"/>
      <c r="Y130" s="385"/>
      <c r="Z130" s="385"/>
      <c r="AA130" s="385"/>
      <c r="AB130" s="385"/>
      <c r="AC130" s="385"/>
      <c r="AD130" s="385"/>
      <c r="AE130" s="385"/>
      <c r="AF130" s="385"/>
      <c r="AG130" s="494"/>
      <c r="AH130" s="495" t="s">
        <v>2228</v>
      </c>
      <c r="AI130" s="496"/>
      <c r="AJ130" s="496"/>
      <c r="AK130" s="497"/>
      <c r="AL130" s="306"/>
      <c r="AM130" s="349"/>
    </row>
    <row r="131" spans="1:39" ht="15" customHeight="1">
      <c r="A131" s="161"/>
      <c r="B131" s="384" t="s">
        <v>2155</v>
      </c>
      <c r="C131" s="385"/>
      <c r="D131" s="385"/>
      <c r="E131" s="385"/>
      <c r="F131" s="385"/>
      <c r="G131" s="385"/>
      <c r="H131" s="385"/>
      <c r="I131" s="385"/>
      <c r="J131" s="385"/>
      <c r="K131" s="385"/>
      <c r="L131" s="385"/>
      <c r="M131" s="385"/>
      <c r="N131" s="385"/>
      <c r="O131" s="385"/>
      <c r="P131" s="385"/>
      <c r="Q131" s="385"/>
      <c r="R131" s="385"/>
      <c r="S131" s="385"/>
      <c r="T131" s="385"/>
      <c r="U131" s="385"/>
      <c r="V131" s="385"/>
      <c r="W131" s="385"/>
      <c r="X131" s="385"/>
      <c r="Y131" s="385"/>
      <c r="Z131" s="385"/>
      <c r="AA131" s="385"/>
      <c r="AB131" s="385"/>
      <c r="AC131" s="385"/>
      <c r="AD131" s="385"/>
      <c r="AE131" s="385"/>
      <c r="AF131" s="385"/>
      <c r="AG131" s="494"/>
      <c r="AH131" s="495" t="s">
        <v>2229</v>
      </c>
      <c r="AI131" s="496"/>
      <c r="AJ131" s="496"/>
      <c r="AK131" s="497"/>
      <c r="AL131" s="306"/>
      <c r="AM131" s="349"/>
    </row>
    <row r="132" spans="1:39" ht="15" customHeight="1">
      <c r="A132" s="161"/>
      <c r="B132" s="384" t="s">
        <v>2156</v>
      </c>
      <c r="C132" s="385"/>
      <c r="D132" s="385"/>
      <c r="E132" s="385"/>
      <c r="F132" s="385"/>
      <c r="G132" s="385"/>
      <c r="H132" s="385"/>
      <c r="I132" s="385"/>
      <c r="J132" s="385"/>
      <c r="K132" s="385"/>
      <c r="L132" s="385"/>
      <c r="M132" s="385"/>
      <c r="N132" s="385"/>
      <c r="O132" s="385"/>
      <c r="P132" s="385"/>
      <c r="Q132" s="385"/>
      <c r="R132" s="385"/>
      <c r="S132" s="385"/>
      <c r="T132" s="385"/>
      <c r="U132" s="385"/>
      <c r="V132" s="385"/>
      <c r="W132" s="385"/>
      <c r="X132" s="385"/>
      <c r="Y132" s="385"/>
      <c r="Z132" s="385"/>
      <c r="AA132" s="385"/>
      <c r="AB132" s="385"/>
      <c r="AC132" s="385"/>
      <c r="AD132" s="385"/>
      <c r="AE132" s="385"/>
      <c r="AF132" s="385"/>
      <c r="AG132" s="494"/>
      <c r="AH132" s="495" t="s">
        <v>2230</v>
      </c>
      <c r="AI132" s="496"/>
      <c r="AJ132" s="496"/>
      <c r="AK132" s="497"/>
      <c r="AL132" s="306"/>
      <c r="AM132" s="349"/>
    </row>
    <row r="133" spans="1:39" ht="15" customHeight="1">
      <c r="A133" s="161"/>
      <c r="B133" s="384" t="s">
        <v>2317</v>
      </c>
      <c r="C133" s="385"/>
      <c r="D133" s="385"/>
      <c r="E133" s="385"/>
      <c r="F133" s="385"/>
      <c r="G133" s="385"/>
      <c r="H133" s="385"/>
      <c r="I133" s="385"/>
      <c r="J133" s="385"/>
      <c r="K133" s="385"/>
      <c r="L133" s="385"/>
      <c r="M133" s="385"/>
      <c r="N133" s="385"/>
      <c r="O133" s="385"/>
      <c r="P133" s="385"/>
      <c r="Q133" s="385"/>
      <c r="R133" s="385"/>
      <c r="S133" s="385"/>
      <c r="T133" s="385"/>
      <c r="U133" s="385"/>
      <c r="V133" s="385"/>
      <c r="W133" s="385"/>
      <c r="X133" s="385"/>
      <c r="Y133" s="385"/>
      <c r="Z133" s="385"/>
      <c r="AA133" s="385"/>
      <c r="AB133" s="385"/>
      <c r="AC133" s="385"/>
      <c r="AD133" s="385"/>
      <c r="AE133" s="385"/>
      <c r="AF133" s="385"/>
      <c r="AG133" s="494"/>
      <c r="AH133" s="495" t="s">
        <v>2231</v>
      </c>
      <c r="AI133" s="496"/>
      <c r="AJ133" s="496"/>
      <c r="AK133" s="497"/>
      <c r="AL133" s="306"/>
      <c r="AM133" s="349"/>
    </row>
    <row r="134" spans="1:39" ht="15" customHeight="1">
      <c r="A134" s="161"/>
      <c r="B134" s="384" t="s">
        <v>2318</v>
      </c>
      <c r="C134" s="385"/>
      <c r="D134" s="385"/>
      <c r="E134" s="385"/>
      <c r="F134" s="385"/>
      <c r="G134" s="385"/>
      <c r="H134" s="385"/>
      <c r="I134" s="385"/>
      <c r="J134" s="385"/>
      <c r="K134" s="385"/>
      <c r="L134" s="385"/>
      <c r="M134" s="385"/>
      <c r="N134" s="385"/>
      <c r="O134" s="385"/>
      <c r="P134" s="385"/>
      <c r="Q134" s="385"/>
      <c r="R134" s="385"/>
      <c r="S134" s="385"/>
      <c r="T134" s="385"/>
      <c r="U134" s="385"/>
      <c r="V134" s="385"/>
      <c r="W134" s="385"/>
      <c r="X134" s="385"/>
      <c r="Y134" s="385"/>
      <c r="Z134" s="385"/>
      <c r="AA134" s="385"/>
      <c r="AB134" s="385"/>
      <c r="AC134" s="385"/>
      <c r="AD134" s="385"/>
      <c r="AE134" s="385"/>
      <c r="AF134" s="385"/>
      <c r="AG134" s="494"/>
      <c r="AH134" s="495" t="s">
        <v>2232</v>
      </c>
      <c r="AI134" s="496"/>
      <c r="AJ134" s="496"/>
      <c r="AK134" s="497"/>
      <c r="AL134" s="306"/>
      <c r="AM134" s="349"/>
    </row>
    <row r="135" spans="1:39" ht="85.05" customHeight="1">
      <c r="A135" s="161"/>
      <c r="B135" s="384" t="s">
        <v>2319</v>
      </c>
      <c r="C135" s="385"/>
      <c r="D135" s="385"/>
      <c r="E135" s="385"/>
      <c r="F135" s="385"/>
      <c r="G135" s="385"/>
      <c r="H135" s="385"/>
      <c r="I135" s="385"/>
      <c r="J135" s="385"/>
      <c r="K135" s="385"/>
      <c r="L135" s="385"/>
      <c r="M135" s="385"/>
      <c r="N135" s="385"/>
      <c r="O135" s="385"/>
      <c r="P135" s="385"/>
      <c r="Q135" s="385"/>
      <c r="R135" s="385"/>
      <c r="S135" s="385"/>
      <c r="T135" s="385"/>
      <c r="U135" s="385"/>
      <c r="V135" s="385"/>
      <c r="W135" s="385"/>
      <c r="X135" s="385"/>
      <c r="Y135" s="385"/>
      <c r="Z135" s="385"/>
      <c r="AA135" s="385"/>
      <c r="AB135" s="385"/>
      <c r="AC135" s="385"/>
      <c r="AD135" s="385"/>
      <c r="AE135" s="385"/>
      <c r="AF135" s="385"/>
      <c r="AG135" s="494"/>
      <c r="AH135" s="495" t="s">
        <v>2233</v>
      </c>
      <c r="AI135" s="496"/>
      <c r="AJ135" s="496"/>
      <c r="AK135" s="497"/>
      <c r="AL135" s="306"/>
      <c r="AM135" s="349"/>
    </row>
    <row r="136" spans="1:39" ht="15" customHeight="1">
      <c r="A136" s="161"/>
      <c r="B136" s="384" t="s">
        <v>2157</v>
      </c>
      <c r="C136" s="385"/>
      <c r="D136" s="385"/>
      <c r="E136" s="385"/>
      <c r="F136" s="385"/>
      <c r="G136" s="385"/>
      <c r="H136" s="385"/>
      <c r="I136" s="385"/>
      <c r="J136" s="385"/>
      <c r="K136" s="385"/>
      <c r="L136" s="385"/>
      <c r="M136" s="385"/>
      <c r="N136" s="385"/>
      <c r="O136" s="385"/>
      <c r="P136" s="385"/>
      <c r="Q136" s="385"/>
      <c r="R136" s="385"/>
      <c r="S136" s="385"/>
      <c r="T136" s="385"/>
      <c r="U136" s="385"/>
      <c r="V136" s="385"/>
      <c r="W136" s="385"/>
      <c r="X136" s="385"/>
      <c r="Y136" s="385"/>
      <c r="Z136" s="385"/>
      <c r="AA136" s="385"/>
      <c r="AB136" s="385"/>
      <c r="AC136" s="385"/>
      <c r="AD136" s="385"/>
      <c r="AE136" s="385"/>
      <c r="AF136" s="385"/>
      <c r="AG136" s="494"/>
      <c r="AH136" s="495" t="s">
        <v>2234</v>
      </c>
      <c r="AI136" s="496"/>
      <c r="AJ136" s="496"/>
      <c r="AK136" s="497"/>
      <c r="AL136" s="306"/>
      <c r="AM136" s="349"/>
    </row>
    <row r="137" spans="1:39" ht="4.05" customHeight="1">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c r="Z137" s="161"/>
      <c r="AA137" s="161"/>
      <c r="AB137" s="161"/>
      <c r="AC137" s="161"/>
      <c r="AD137" s="161"/>
      <c r="AE137" s="161"/>
      <c r="AF137" s="161"/>
      <c r="AG137" s="161"/>
      <c r="AH137" s="161"/>
      <c r="AI137" s="161"/>
      <c r="AJ137" s="161"/>
      <c r="AK137" s="161"/>
      <c r="AL137" s="161"/>
      <c r="AM137" s="349"/>
    </row>
    <row r="138" spans="1:39" ht="15" customHeight="1">
      <c r="A138" s="514" t="s">
        <v>2457</v>
      </c>
      <c r="B138" s="514"/>
      <c r="C138" s="514"/>
      <c r="D138" s="514"/>
      <c r="E138" s="514"/>
      <c r="F138" s="514"/>
      <c r="G138" s="514"/>
      <c r="H138" s="514"/>
      <c r="I138" s="514"/>
      <c r="J138" s="514"/>
      <c r="K138" s="514"/>
      <c r="L138" s="514"/>
      <c r="M138" s="514"/>
      <c r="N138" s="514"/>
      <c r="O138" s="514"/>
      <c r="P138" s="514"/>
      <c r="Q138" s="514"/>
      <c r="R138" s="514"/>
      <c r="S138" s="514"/>
      <c r="T138" s="514"/>
      <c r="U138" s="514"/>
      <c r="V138" s="514"/>
      <c r="W138" s="514"/>
      <c r="X138" s="514"/>
      <c r="Y138" s="514"/>
      <c r="Z138" s="514"/>
      <c r="AA138" s="514"/>
      <c r="AB138" s="514"/>
      <c r="AC138" s="514"/>
      <c r="AD138" s="514"/>
      <c r="AE138" s="514"/>
      <c r="AF138" s="514"/>
      <c r="AG138" s="514"/>
      <c r="AH138" s="514"/>
      <c r="AI138" s="514"/>
      <c r="AJ138" s="514"/>
      <c r="AK138" s="514"/>
      <c r="AL138" s="514"/>
      <c r="AM138" s="349"/>
    </row>
    <row r="139" spans="1:39" ht="12.6" customHeight="1">
      <c r="A139" s="514"/>
      <c r="B139" s="514"/>
      <c r="C139" s="514"/>
      <c r="D139" s="514"/>
      <c r="E139" s="514"/>
      <c r="F139" s="514"/>
      <c r="G139" s="514"/>
      <c r="H139" s="514"/>
      <c r="I139" s="514"/>
      <c r="J139" s="514"/>
      <c r="K139" s="514"/>
      <c r="L139" s="514"/>
      <c r="M139" s="514"/>
      <c r="N139" s="514"/>
      <c r="O139" s="514"/>
      <c r="P139" s="514"/>
      <c r="Q139" s="514"/>
      <c r="R139" s="514"/>
      <c r="S139" s="514"/>
      <c r="T139" s="514"/>
      <c r="U139" s="514"/>
      <c r="V139" s="514"/>
      <c r="W139" s="514"/>
      <c r="X139" s="514"/>
      <c r="Y139" s="514"/>
      <c r="Z139" s="514"/>
      <c r="AA139" s="514"/>
      <c r="AB139" s="514"/>
      <c r="AC139" s="514"/>
      <c r="AD139" s="514"/>
      <c r="AE139" s="514"/>
      <c r="AF139" s="514"/>
      <c r="AG139" s="514"/>
      <c r="AH139" s="514"/>
      <c r="AI139" s="514"/>
      <c r="AJ139" s="514"/>
      <c r="AK139" s="514"/>
      <c r="AL139" s="514"/>
      <c r="AM139" s="349"/>
    </row>
    <row r="140" spans="1:39" ht="15" customHeight="1">
      <c r="A140" s="224"/>
      <c r="B140" s="515" t="s">
        <v>2302</v>
      </c>
      <c r="C140" s="515"/>
      <c r="D140" s="515"/>
      <c r="E140" s="515"/>
      <c r="F140" s="515"/>
      <c r="G140" s="515"/>
      <c r="H140" s="515"/>
      <c r="I140" s="515"/>
      <c r="J140" s="515"/>
      <c r="K140" s="515"/>
      <c r="L140" s="515"/>
      <c r="M140" s="515"/>
      <c r="N140" s="515"/>
      <c r="O140" s="515"/>
      <c r="P140" s="515"/>
      <c r="Q140" s="515"/>
      <c r="R140" s="515"/>
      <c r="S140" s="515"/>
      <c r="T140" s="515"/>
      <c r="U140" s="515"/>
      <c r="V140" s="515"/>
      <c r="W140" s="515"/>
      <c r="X140" s="515"/>
      <c r="Y140" s="515"/>
      <c r="Z140" s="515"/>
      <c r="AA140" s="515"/>
      <c r="AB140" s="515"/>
      <c r="AC140" s="515"/>
      <c r="AD140" s="515"/>
      <c r="AE140" s="515"/>
      <c r="AF140" s="515"/>
      <c r="AG140" s="515"/>
      <c r="AH140" s="515" t="s">
        <v>2158</v>
      </c>
      <c r="AI140" s="515"/>
      <c r="AJ140" s="515"/>
      <c r="AK140" s="515"/>
      <c r="AL140" s="224"/>
      <c r="AM140" s="349"/>
    </row>
    <row r="141" spans="1:39" ht="15" customHeight="1">
      <c r="A141" s="224"/>
      <c r="B141" s="516" t="s">
        <v>2303</v>
      </c>
      <c r="C141" s="516"/>
      <c r="D141" s="516"/>
      <c r="E141" s="516"/>
      <c r="F141" s="516"/>
      <c r="G141" s="516"/>
      <c r="H141" s="516"/>
      <c r="I141" s="516"/>
      <c r="J141" s="516"/>
      <c r="K141" s="516"/>
      <c r="L141" s="516"/>
      <c r="M141" s="516"/>
      <c r="N141" s="516"/>
      <c r="O141" s="516"/>
      <c r="P141" s="516"/>
      <c r="Q141" s="516"/>
      <c r="R141" s="516"/>
      <c r="S141" s="516"/>
      <c r="T141" s="516"/>
      <c r="U141" s="516"/>
      <c r="V141" s="516"/>
      <c r="W141" s="516"/>
      <c r="X141" s="516"/>
      <c r="Y141" s="516"/>
      <c r="Z141" s="516"/>
      <c r="AA141" s="516"/>
      <c r="AB141" s="516"/>
      <c r="AC141" s="516"/>
      <c r="AD141" s="516"/>
      <c r="AE141" s="516"/>
      <c r="AF141" s="516"/>
      <c r="AG141" s="516"/>
      <c r="AH141" s="393" t="s">
        <v>2269</v>
      </c>
      <c r="AI141" s="394"/>
      <c r="AJ141" s="394"/>
      <c r="AK141" s="395"/>
      <c r="AL141" s="224"/>
      <c r="AM141" s="349"/>
    </row>
    <row r="142" spans="1:39" ht="15" customHeight="1">
      <c r="A142" s="224"/>
      <c r="B142" s="516" t="s">
        <v>2304</v>
      </c>
      <c r="C142" s="516"/>
      <c r="D142" s="516"/>
      <c r="E142" s="516"/>
      <c r="F142" s="516"/>
      <c r="G142" s="516"/>
      <c r="H142" s="516"/>
      <c r="I142" s="516"/>
      <c r="J142" s="516"/>
      <c r="K142" s="516"/>
      <c r="L142" s="516"/>
      <c r="M142" s="516"/>
      <c r="N142" s="516"/>
      <c r="O142" s="516"/>
      <c r="P142" s="516"/>
      <c r="Q142" s="516"/>
      <c r="R142" s="516"/>
      <c r="S142" s="516"/>
      <c r="T142" s="516"/>
      <c r="U142" s="516"/>
      <c r="V142" s="516"/>
      <c r="W142" s="516"/>
      <c r="X142" s="516"/>
      <c r="Y142" s="516"/>
      <c r="Z142" s="516"/>
      <c r="AA142" s="516"/>
      <c r="AB142" s="516"/>
      <c r="AC142" s="516"/>
      <c r="AD142" s="516"/>
      <c r="AE142" s="516"/>
      <c r="AF142" s="516"/>
      <c r="AG142" s="516"/>
      <c r="AH142" s="393" t="s">
        <v>2307</v>
      </c>
      <c r="AI142" s="394"/>
      <c r="AJ142" s="394"/>
      <c r="AK142" s="395"/>
      <c r="AL142" s="224"/>
      <c r="AM142" s="349"/>
    </row>
    <row r="143" spans="1:39" ht="15" customHeight="1">
      <c r="A143" s="224"/>
      <c r="B143" s="516" t="s">
        <v>2305</v>
      </c>
      <c r="C143" s="516"/>
      <c r="D143" s="516"/>
      <c r="E143" s="516"/>
      <c r="F143" s="516"/>
      <c r="G143" s="516"/>
      <c r="H143" s="516"/>
      <c r="I143" s="516"/>
      <c r="J143" s="516"/>
      <c r="K143" s="516"/>
      <c r="L143" s="516"/>
      <c r="M143" s="516"/>
      <c r="N143" s="516"/>
      <c r="O143" s="516"/>
      <c r="P143" s="516"/>
      <c r="Q143" s="516"/>
      <c r="R143" s="516"/>
      <c r="S143" s="516"/>
      <c r="T143" s="516"/>
      <c r="U143" s="516"/>
      <c r="V143" s="516"/>
      <c r="W143" s="516"/>
      <c r="X143" s="516"/>
      <c r="Y143" s="516"/>
      <c r="Z143" s="516"/>
      <c r="AA143" s="516"/>
      <c r="AB143" s="516"/>
      <c r="AC143" s="516"/>
      <c r="AD143" s="516"/>
      <c r="AE143" s="516"/>
      <c r="AF143" s="516"/>
      <c r="AG143" s="516"/>
      <c r="AH143" s="393" t="s">
        <v>2308</v>
      </c>
      <c r="AI143" s="394"/>
      <c r="AJ143" s="394"/>
      <c r="AK143" s="395"/>
      <c r="AL143" s="224"/>
      <c r="AM143" s="349"/>
    </row>
    <row r="144" spans="1:39" ht="15" customHeight="1">
      <c r="A144" s="224"/>
      <c r="B144" s="516" t="s">
        <v>2306</v>
      </c>
      <c r="C144" s="516"/>
      <c r="D144" s="516"/>
      <c r="E144" s="516"/>
      <c r="F144" s="516"/>
      <c r="G144" s="516"/>
      <c r="H144" s="516"/>
      <c r="I144" s="516"/>
      <c r="J144" s="516"/>
      <c r="K144" s="516"/>
      <c r="L144" s="516"/>
      <c r="M144" s="516"/>
      <c r="N144" s="516"/>
      <c r="O144" s="516"/>
      <c r="P144" s="516"/>
      <c r="Q144" s="516"/>
      <c r="R144" s="516"/>
      <c r="S144" s="516"/>
      <c r="T144" s="516"/>
      <c r="U144" s="516"/>
      <c r="V144" s="516"/>
      <c r="W144" s="516"/>
      <c r="X144" s="516"/>
      <c r="Y144" s="516"/>
      <c r="Z144" s="516"/>
      <c r="AA144" s="516"/>
      <c r="AB144" s="516"/>
      <c r="AC144" s="516"/>
      <c r="AD144" s="516"/>
      <c r="AE144" s="516"/>
      <c r="AF144" s="516"/>
      <c r="AG144" s="516"/>
      <c r="AH144" s="393" t="s">
        <v>2309</v>
      </c>
      <c r="AI144" s="394"/>
      <c r="AJ144" s="394"/>
      <c r="AK144" s="395"/>
      <c r="AL144" s="224"/>
      <c r="AM144" s="349"/>
    </row>
    <row r="145" spans="1:44" ht="15" customHeight="1">
      <c r="A145" s="224"/>
      <c r="B145" s="516" t="s">
        <v>2321</v>
      </c>
      <c r="C145" s="516"/>
      <c r="D145" s="516"/>
      <c r="E145" s="516"/>
      <c r="F145" s="516"/>
      <c r="G145" s="516"/>
      <c r="H145" s="516"/>
      <c r="I145" s="516"/>
      <c r="J145" s="516"/>
      <c r="K145" s="516"/>
      <c r="L145" s="516"/>
      <c r="M145" s="516"/>
      <c r="N145" s="516"/>
      <c r="O145" s="516"/>
      <c r="P145" s="516"/>
      <c r="Q145" s="516"/>
      <c r="R145" s="516"/>
      <c r="S145" s="516"/>
      <c r="T145" s="516"/>
      <c r="U145" s="516"/>
      <c r="V145" s="516"/>
      <c r="W145" s="516"/>
      <c r="X145" s="516"/>
      <c r="Y145" s="516"/>
      <c r="Z145" s="516"/>
      <c r="AA145" s="516"/>
      <c r="AB145" s="516"/>
      <c r="AC145" s="516"/>
      <c r="AD145" s="516"/>
      <c r="AE145" s="516"/>
      <c r="AF145" s="516"/>
      <c r="AG145" s="516"/>
      <c r="AH145" s="393" t="s">
        <v>2310</v>
      </c>
      <c r="AI145" s="394"/>
      <c r="AJ145" s="394"/>
      <c r="AK145" s="395"/>
      <c r="AL145" s="224"/>
      <c r="AM145" s="349"/>
    </row>
    <row r="146" spans="1:44" ht="15" customHeight="1">
      <c r="A146" s="224"/>
      <c r="B146" s="516" t="s">
        <v>2157</v>
      </c>
      <c r="C146" s="516"/>
      <c r="D146" s="516"/>
      <c r="E146" s="516"/>
      <c r="F146" s="516"/>
      <c r="G146" s="516"/>
      <c r="H146" s="516"/>
      <c r="I146" s="516"/>
      <c r="J146" s="516"/>
      <c r="K146" s="516"/>
      <c r="L146" s="516"/>
      <c r="M146" s="516"/>
      <c r="N146" s="516"/>
      <c r="O146" s="516"/>
      <c r="P146" s="516"/>
      <c r="Q146" s="516"/>
      <c r="R146" s="516"/>
      <c r="S146" s="516"/>
      <c r="T146" s="516"/>
      <c r="U146" s="516"/>
      <c r="V146" s="516"/>
      <c r="W146" s="516"/>
      <c r="X146" s="516"/>
      <c r="Y146" s="516"/>
      <c r="Z146" s="516"/>
      <c r="AA146" s="516"/>
      <c r="AB146" s="516"/>
      <c r="AC146" s="516"/>
      <c r="AD146" s="516"/>
      <c r="AE146" s="516"/>
      <c r="AF146" s="516"/>
      <c r="AG146" s="516"/>
      <c r="AH146" s="393" t="s">
        <v>2311</v>
      </c>
      <c r="AI146" s="394"/>
      <c r="AJ146" s="394"/>
      <c r="AK146" s="395"/>
      <c r="AL146" s="224"/>
      <c r="AM146" s="349"/>
    </row>
    <row r="147" spans="1:44" ht="4.05" customHeight="1">
      <c r="A147" s="224"/>
      <c r="B147" s="224"/>
      <c r="C147" s="224"/>
      <c r="D147" s="224"/>
      <c r="E147" s="224"/>
      <c r="F147" s="224"/>
      <c r="G147" s="224"/>
      <c r="H147" s="224"/>
      <c r="I147" s="224"/>
      <c r="J147" s="224"/>
      <c r="K147" s="224"/>
      <c r="L147" s="224"/>
      <c r="M147" s="224"/>
      <c r="N147" s="224"/>
      <c r="O147" s="224"/>
      <c r="P147" s="224"/>
      <c r="Q147" s="224"/>
      <c r="R147" s="224"/>
      <c r="S147" s="224"/>
      <c r="T147" s="224"/>
      <c r="U147" s="224"/>
      <c r="V147" s="224"/>
      <c r="W147" s="224"/>
      <c r="X147" s="224"/>
      <c r="Y147" s="224"/>
      <c r="Z147" s="224"/>
      <c r="AA147" s="224"/>
      <c r="AB147" s="224"/>
      <c r="AC147" s="224"/>
      <c r="AD147" s="224"/>
      <c r="AE147" s="224"/>
      <c r="AF147" s="224"/>
      <c r="AG147" s="224"/>
      <c r="AH147" s="224"/>
      <c r="AI147" s="224"/>
      <c r="AJ147" s="224"/>
      <c r="AK147" s="224"/>
      <c r="AL147" s="224"/>
      <c r="AM147" s="211"/>
      <c r="AN147" s="211"/>
      <c r="AO147" s="211"/>
      <c r="AP147" s="211"/>
      <c r="AQ147" s="211"/>
      <c r="AR147" s="211"/>
    </row>
    <row r="148" spans="1:44" ht="15" customHeight="1">
      <c r="A148" s="514" t="s">
        <v>2458</v>
      </c>
      <c r="B148" s="514"/>
      <c r="C148" s="514"/>
      <c r="D148" s="514"/>
      <c r="E148" s="514"/>
      <c r="F148" s="514"/>
      <c r="G148" s="514"/>
      <c r="H148" s="514"/>
      <c r="I148" s="514"/>
      <c r="J148" s="514"/>
      <c r="K148" s="514"/>
      <c r="L148" s="514"/>
      <c r="M148" s="514"/>
      <c r="N148" s="514"/>
      <c r="O148" s="514"/>
      <c r="P148" s="514"/>
      <c r="Q148" s="514"/>
      <c r="R148" s="514"/>
      <c r="S148" s="514"/>
      <c r="T148" s="514"/>
      <c r="U148" s="514"/>
      <c r="V148" s="514"/>
      <c r="W148" s="514"/>
      <c r="X148" s="514"/>
      <c r="Y148" s="514"/>
      <c r="Z148" s="514"/>
      <c r="AA148" s="514"/>
      <c r="AB148" s="514"/>
      <c r="AC148" s="514"/>
      <c r="AD148" s="514"/>
      <c r="AE148" s="514"/>
      <c r="AF148" s="514"/>
      <c r="AG148" s="514"/>
      <c r="AH148" s="514"/>
      <c r="AI148" s="514"/>
      <c r="AJ148" s="514"/>
      <c r="AK148" s="514"/>
      <c r="AL148" s="514"/>
      <c r="AM148" s="211"/>
      <c r="AN148" s="211"/>
      <c r="AO148" s="211"/>
      <c r="AP148" s="211"/>
      <c r="AQ148" s="211"/>
      <c r="AR148" s="211"/>
    </row>
    <row r="149" spans="1:44" ht="15" customHeight="1">
      <c r="A149" s="514"/>
      <c r="B149" s="514"/>
      <c r="C149" s="514"/>
      <c r="D149" s="514"/>
      <c r="E149" s="514"/>
      <c r="F149" s="514"/>
      <c r="G149" s="514"/>
      <c r="H149" s="514"/>
      <c r="I149" s="514"/>
      <c r="J149" s="514"/>
      <c r="K149" s="514"/>
      <c r="L149" s="514"/>
      <c r="M149" s="514"/>
      <c r="N149" s="514"/>
      <c r="O149" s="514"/>
      <c r="P149" s="514"/>
      <c r="Q149" s="514"/>
      <c r="R149" s="514"/>
      <c r="S149" s="514"/>
      <c r="T149" s="514"/>
      <c r="U149" s="514"/>
      <c r="V149" s="514"/>
      <c r="W149" s="514"/>
      <c r="X149" s="514"/>
      <c r="Y149" s="514"/>
      <c r="Z149" s="514"/>
      <c r="AA149" s="514"/>
      <c r="AB149" s="514"/>
      <c r="AC149" s="514"/>
      <c r="AD149" s="514"/>
      <c r="AE149" s="514"/>
      <c r="AF149" s="514"/>
      <c r="AG149" s="514"/>
      <c r="AH149" s="514"/>
      <c r="AI149" s="514"/>
      <c r="AJ149" s="514"/>
      <c r="AK149" s="514"/>
      <c r="AL149" s="514"/>
      <c r="AM149" s="211"/>
      <c r="AN149" s="211"/>
      <c r="AO149" s="211"/>
      <c r="AP149" s="211"/>
      <c r="AQ149" s="211"/>
      <c r="AR149" s="211"/>
    </row>
    <row r="150" spans="1:44" ht="15" customHeight="1">
      <c r="A150" s="514"/>
      <c r="B150" s="514"/>
      <c r="C150" s="514"/>
      <c r="D150" s="514"/>
      <c r="E150" s="514"/>
      <c r="F150" s="514"/>
      <c r="G150" s="514"/>
      <c r="H150" s="514"/>
      <c r="I150" s="514"/>
      <c r="J150" s="514"/>
      <c r="K150" s="514"/>
      <c r="L150" s="514"/>
      <c r="M150" s="514"/>
      <c r="N150" s="514"/>
      <c r="O150" s="514"/>
      <c r="P150" s="514"/>
      <c r="Q150" s="514"/>
      <c r="R150" s="514"/>
      <c r="S150" s="514"/>
      <c r="T150" s="514"/>
      <c r="U150" s="514"/>
      <c r="V150" s="514"/>
      <c r="W150" s="514"/>
      <c r="X150" s="514"/>
      <c r="Y150" s="514"/>
      <c r="Z150" s="514"/>
      <c r="AA150" s="514"/>
      <c r="AB150" s="514"/>
      <c r="AC150" s="514"/>
      <c r="AD150" s="514"/>
      <c r="AE150" s="514"/>
      <c r="AF150" s="514"/>
      <c r="AG150" s="514"/>
      <c r="AH150" s="514"/>
      <c r="AI150" s="514"/>
      <c r="AJ150" s="514"/>
      <c r="AK150" s="514"/>
      <c r="AL150" s="514"/>
      <c r="AM150" s="211"/>
      <c r="AN150" s="211"/>
      <c r="AO150" s="211"/>
      <c r="AP150" s="211"/>
      <c r="AQ150" s="211"/>
      <c r="AR150" s="211"/>
    </row>
    <row r="151" spans="1:44" ht="15" customHeight="1">
      <c r="A151" s="514"/>
      <c r="B151" s="514"/>
      <c r="C151" s="514"/>
      <c r="D151" s="514"/>
      <c r="E151" s="514"/>
      <c r="F151" s="514"/>
      <c r="G151" s="514"/>
      <c r="H151" s="514"/>
      <c r="I151" s="514"/>
      <c r="J151" s="514"/>
      <c r="K151" s="514"/>
      <c r="L151" s="514"/>
      <c r="M151" s="514"/>
      <c r="N151" s="514"/>
      <c r="O151" s="514"/>
      <c r="P151" s="514"/>
      <c r="Q151" s="514"/>
      <c r="R151" s="514"/>
      <c r="S151" s="514"/>
      <c r="T151" s="514"/>
      <c r="U151" s="514"/>
      <c r="V151" s="514"/>
      <c r="W151" s="514"/>
      <c r="X151" s="514"/>
      <c r="Y151" s="514"/>
      <c r="Z151" s="514"/>
      <c r="AA151" s="514"/>
      <c r="AB151" s="514"/>
      <c r="AC151" s="514"/>
      <c r="AD151" s="514"/>
      <c r="AE151" s="514"/>
      <c r="AF151" s="514"/>
      <c r="AG151" s="514"/>
      <c r="AH151" s="514"/>
      <c r="AI151" s="514"/>
      <c r="AJ151" s="514"/>
      <c r="AK151" s="514"/>
      <c r="AL151" s="514"/>
      <c r="AM151" s="211"/>
      <c r="AN151" s="211"/>
      <c r="AO151" s="211"/>
      <c r="AP151" s="211"/>
      <c r="AQ151" s="211"/>
      <c r="AR151" s="211"/>
    </row>
    <row r="152" spans="1:44" ht="7.5" customHeight="1">
      <c r="A152" s="514"/>
      <c r="B152" s="514"/>
      <c r="C152" s="514"/>
      <c r="D152" s="514"/>
      <c r="E152" s="514"/>
      <c r="F152" s="514"/>
      <c r="G152" s="514"/>
      <c r="H152" s="514"/>
      <c r="I152" s="514"/>
      <c r="J152" s="514"/>
      <c r="K152" s="514"/>
      <c r="L152" s="514"/>
      <c r="M152" s="514"/>
      <c r="N152" s="514"/>
      <c r="O152" s="514"/>
      <c r="P152" s="514"/>
      <c r="Q152" s="514"/>
      <c r="R152" s="514"/>
      <c r="S152" s="514"/>
      <c r="T152" s="514"/>
      <c r="U152" s="514"/>
      <c r="V152" s="514"/>
      <c r="W152" s="514"/>
      <c r="X152" s="514"/>
      <c r="Y152" s="514"/>
      <c r="Z152" s="514"/>
      <c r="AA152" s="514"/>
      <c r="AB152" s="514"/>
      <c r="AC152" s="514"/>
      <c r="AD152" s="514"/>
      <c r="AE152" s="514"/>
      <c r="AF152" s="514"/>
      <c r="AG152" s="514"/>
      <c r="AH152" s="514"/>
      <c r="AI152" s="514"/>
      <c r="AJ152" s="514"/>
      <c r="AK152" s="514"/>
      <c r="AL152" s="514"/>
      <c r="AM152" s="211"/>
      <c r="AN152" s="211"/>
      <c r="AO152" s="211"/>
      <c r="AP152" s="211"/>
      <c r="AQ152" s="211"/>
      <c r="AR152" s="211"/>
    </row>
    <row r="153" spans="1:44" ht="15" customHeight="1">
      <c r="A153" s="369" t="s">
        <v>2459</v>
      </c>
      <c r="B153" s="369"/>
      <c r="C153" s="369"/>
      <c r="D153" s="369"/>
      <c r="E153" s="369"/>
      <c r="F153" s="369"/>
      <c r="G153" s="369"/>
      <c r="H153" s="369"/>
      <c r="I153" s="369"/>
      <c r="J153" s="369"/>
      <c r="K153" s="369"/>
      <c r="L153" s="369"/>
      <c r="M153" s="369"/>
      <c r="N153" s="369"/>
      <c r="O153" s="369"/>
      <c r="P153" s="369"/>
      <c r="Q153" s="369"/>
      <c r="R153" s="369"/>
      <c r="S153" s="369"/>
      <c r="T153" s="369"/>
      <c r="U153" s="369"/>
      <c r="V153" s="369"/>
      <c r="W153" s="369"/>
      <c r="X153" s="369"/>
      <c r="Y153" s="369"/>
      <c r="Z153" s="369"/>
      <c r="AA153" s="369"/>
      <c r="AB153" s="369"/>
      <c r="AC153" s="369"/>
      <c r="AD153" s="369"/>
      <c r="AE153" s="369"/>
      <c r="AF153" s="369"/>
      <c r="AG153" s="369"/>
      <c r="AH153" s="369"/>
      <c r="AI153" s="369"/>
      <c r="AJ153" s="369"/>
      <c r="AK153" s="369"/>
      <c r="AL153" s="369"/>
      <c r="AM153" s="349"/>
    </row>
    <row r="154" spans="1:44" ht="15" customHeight="1">
      <c r="A154" s="369"/>
      <c r="B154" s="369"/>
      <c r="C154" s="369"/>
      <c r="D154" s="369"/>
      <c r="E154" s="369"/>
      <c r="F154" s="369"/>
      <c r="G154" s="369"/>
      <c r="H154" s="369"/>
      <c r="I154" s="369"/>
      <c r="J154" s="369"/>
      <c r="K154" s="369"/>
      <c r="L154" s="369"/>
      <c r="M154" s="369"/>
      <c r="N154" s="369"/>
      <c r="O154" s="369"/>
      <c r="P154" s="369"/>
      <c r="Q154" s="369"/>
      <c r="R154" s="369"/>
      <c r="S154" s="369"/>
      <c r="T154" s="369"/>
      <c r="U154" s="369"/>
      <c r="V154" s="369"/>
      <c r="W154" s="369"/>
      <c r="X154" s="369"/>
      <c r="Y154" s="369"/>
      <c r="Z154" s="369"/>
      <c r="AA154" s="369"/>
      <c r="AB154" s="369"/>
      <c r="AC154" s="369"/>
      <c r="AD154" s="369"/>
      <c r="AE154" s="369"/>
      <c r="AF154" s="369"/>
      <c r="AG154" s="369"/>
      <c r="AH154" s="369"/>
      <c r="AI154" s="369"/>
      <c r="AJ154" s="369"/>
      <c r="AK154" s="369"/>
      <c r="AL154" s="369"/>
      <c r="AM154" s="349"/>
    </row>
    <row r="155" spans="1:44" ht="15" customHeight="1">
      <c r="A155" s="369"/>
      <c r="B155" s="369"/>
      <c r="C155" s="369"/>
      <c r="D155" s="369"/>
      <c r="E155" s="369"/>
      <c r="F155" s="369"/>
      <c r="G155" s="369"/>
      <c r="H155" s="369"/>
      <c r="I155" s="369"/>
      <c r="J155" s="369"/>
      <c r="K155" s="369"/>
      <c r="L155" s="369"/>
      <c r="M155" s="369"/>
      <c r="N155" s="369"/>
      <c r="O155" s="369"/>
      <c r="P155" s="369"/>
      <c r="Q155" s="369"/>
      <c r="R155" s="369"/>
      <c r="S155" s="369"/>
      <c r="T155" s="369"/>
      <c r="U155" s="369"/>
      <c r="V155" s="369"/>
      <c r="W155" s="369"/>
      <c r="X155" s="369"/>
      <c r="Y155" s="369"/>
      <c r="Z155" s="369"/>
      <c r="AA155" s="369"/>
      <c r="AB155" s="369"/>
      <c r="AC155" s="369"/>
      <c r="AD155" s="369"/>
      <c r="AE155" s="369"/>
      <c r="AF155" s="369"/>
      <c r="AG155" s="369"/>
      <c r="AH155" s="369"/>
      <c r="AI155" s="369"/>
      <c r="AJ155" s="369"/>
      <c r="AK155" s="369"/>
      <c r="AL155" s="369"/>
      <c r="AM155" s="349"/>
    </row>
    <row r="156" spans="1:44" ht="15" customHeight="1">
      <c r="A156" s="369"/>
      <c r="B156" s="369"/>
      <c r="C156" s="369"/>
      <c r="D156" s="369"/>
      <c r="E156" s="369"/>
      <c r="F156" s="369"/>
      <c r="G156" s="369"/>
      <c r="H156" s="369"/>
      <c r="I156" s="369"/>
      <c r="J156" s="369"/>
      <c r="K156" s="369"/>
      <c r="L156" s="369"/>
      <c r="M156" s="369"/>
      <c r="N156" s="369"/>
      <c r="O156" s="369"/>
      <c r="P156" s="369"/>
      <c r="Q156" s="369"/>
      <c r="R156" s="369"/>
      <c r="S156" s="369"/>
      <c r="T156" s="369"/>
      <c r="U156" s="369"/>
      <c r="V156" s="369"/>
      <c r="W156" s="369"/>
      <c r="X156" s="369"/>
      <c r="Y156" s="369"/>
      <c r="Z156" s="369"/>
      <c r="AA156" s="369"/>
      <c r="AB156" s="369"/>
      <c r="AC156" s="369"/>
      <c r="AD156" s="369"/>
      <c r="AE156" s="369"/>
      <c r="AF156" s="369"/>
      <c r="AG156" s="369"/>
      <c r="AH156" s="369"/>
      <c r="AI156" s="369"/>
      <c r="AJ156" s="369"/>
      <c r="AK156" s="369"/>
      <c r="AL156" s="369"/>
      <c r="AM156" s="349"/>
    </row>
    <row r="157" spans="1:44" ht="15" customHeight="1">
      <c r="A157" s="369"/>
      <c r="B157" s="369"/>
      <c r="C157" s="369"/>
      <c r="D157" s="369"/>
      <c r="E157" s="369"/>
      <c r="F157" s="369"/>
      <c r="G157" s="369"/>
      <c r="H157" s="369"/>
      <c r="I157" s="369"/>
      <c r="J157" s="369"/>
      <c r="K157" s="369"/>
      <c r="L157" s="369"/>
      <c r="M157" s="369"/>
      <c r="N157" s="369"/>
      <c r="O157" s="369"/>
      <c r="P157" s="369"/>
      <c r="Q157" s="369"/>
      <c r="R157" s="369"/>
      <c r="S157" s="369"/>
      <c r="T157" s="369"/>
      <c r="U157" s="369"/>
      <c r="V157" s="369"/>
      <c r="W157" s="369"/>
      <c r="X157" s="369"/>
      <c r="Y157" s="369"/>
      <c r="Z157" s="369"/>
      <c r="AA157" s="369"/>
      <c r="AB157" s="369"/>
      <c r="AC157" s="369"/>
      <c r="AD157" s="369"/>
      <c r="AE157" s="369"/>
      <c r="AF157" s="369"/>
      <c r="AG157" s="369"/>
      <c r="AH157" s="369"/>
      <c r="AI157" s="369"/>
      <c r="AJ157" s="369"/>
      <c r="AK157" s="369"/>
      <c r="AL157" s="369"/>
      <c r="AM157" s="349"/>
    </row>
    <row r="158" spans="1:44" ht="15" customHeight="1">
      <c r="A158" s="369"/>
      <c r="B158" s="369"/>
      <c r="C158" s="369"/>
      <c r="D158" s="369"/>
      <c r="E158" s="369"/>
      <c r="F158" s="369"/>
      <c r="G158" s="369"/>
      <c r="H158" s="369"/>
      <c r="I158" s="369"/>
      <c r="J158" s="369"/>
      <c r="K158" s="369"/>
      <c r="L158" s="369"/>
      <c r="M158" s="369"/>
      <c r="N158" s="369"/>
      <c r="O158" s="369"/>
      <c r="P158" s="369"/>
      <c r="Q158" s="369"/>
      <c r="R158" s="369"/>
      <c r="S158" s="369"/>
      <c r="T158" s="369"/>
      <c r="U158" s="369"/>
      <c r="V158" s="369"/>
      <c r="W158" s="369"/>
      <c r="X158" s="369"/>
      <c r="Y158" s="369"/>
      <c r="Z158" s="369"/>
      <c r="AA158" s="369"/>
      <c r="AB158" s="369"/>
      <c r="AC158" s="369"/>
      <c r="AD158" s="369"/>
      <c r="AE158" s="369"/>
      <c r="AF158" s="369"/>
      <c r="AG158" s="369"/>
      <c r="AH158" s="369"/>
      <c r="AI158" s="369"/>
      <c r="AJ158" s="369"/>
      <c r="AK158" s="369"/>
      <c r="AL158" s="369"/>
      <c r="AM158" s="349"/>
    </row>
    <row r="159" spans="1:44" ht="15" customHeight="1">
      <c r="A159" s="369"/>
      <c r="B159" s="369"/>
      <c r="C159" s="369"/>
      <c r="D159" s="369"/>
      <c r="E159" s="369"/>
      <c r="F159" s="369"/>
      <c r="G159" s="369"/>
      <c r="H159" s="369"/>
      <c r="I159" s="369"/>
      <c r="J159" s="369"/>
      <c r="K159" s="369"/>
      <c r="L159" s="369"/>
      <c r="M159" s="369"/>
      <c r="N159" s="369"/>
      <c r="O159" s="369"/>
      <c r="P159" s="369"/>
      <c r="Q159" s="369"/>
      <c r="R159" s="369"/>
      <c r="S159" s="369"/>
      <c r="T159" s="369"/>
      <c r="U159" s="369"/>
      <c r="V159" s="369"/>
      <c r="W159" s="369"/>
      <c r="X159" s="369"/>
      <c r="Y159" s="369"/>
      <c r="Z159" s="369"/>
      <c r="AA159" s="369"/>
      <c r="AB159" s="369"/>
      <c r="AC159" s="369"/>
      <c r="AD159" s="369"/>
      <c r="AE159" s="369"/>
      <c r="AF159" s="369"/>
      <c r="AG159" s="369"/>
      <c r="AH159" s="369"/>
      <c r="AI159" s="369"/>
      <c r="AJ159" s="369"/>
      <c r="AK159" s="369"/>
      <c r="AL159" s="369"/>
      <c r="AM159" s="349"/>
    </row>
    <row r="160" spans="1:44" ht="15" customHeight="1">
      <c r="A160" s="369"/>
      <c r="B160" s="369"/>
      <c r="C160" s="369"/>
      <c r="D160" s="369"/>
      <c r="E160" s="369"/>
      <c r="F160" s="369"/>
      <c r="G160" s="369"/>
      <c r="H160" s="369"/>
      <c r="I160" s="369"/>
      <c r="J160" s="369"/>
      <c r="K160" s="369"/>
      <c r="L160" s="369"/>
      <c r="M160" s="369"/>
      <c r="N160" s="369"/>
      <c r="O160" s="369"/>
      <c r="P160" s="369"/>
      <c r="Q160" s="369"/>
      <c r="R160" s="369"/>
      <c r="S160" s="369"/>
      <c r="T160" s="369"/>
      <c r="U160" s="369"/>
      <c r="V160" s="369"/>
      <c r="W160" s="369"/>
      <c r="X160" s="369"/>
      <c r="Y160" s="369"/>
      <c r="Z160" s="369"/>
      <c r="AA160" s="369"/>
      <c r="AB160" s="369"/>
      <c r="AC160" s="369"/>
      <c r="AD160" s="369"/>
      <c r="AE160" s="369"/>
      <c r="AF160" s="369"/>
      <c r="AG160" s="369"/>
      <c r="AH160" s="369"/>
      <c r="AI160" s="369"/>
      <c r="AJ160" s="369"/>
      <c r="AK160" s="369"/>
      <c r="AL160" s="369"/>
      <c r="AM160" s="349"/>
    </row>
    <row r="161" spans="1:39" ht="15" customHeight="1">
      <c r="A161" s="369"/>
      <c r="B161" s="369"/>
      <c r="C161" s="369"/>
      <c r="D161" s="369"/>
      <c r="E161" s="369"/>
      <c r="F161" s="369"/>
      <c r="G161" s="369"/>
      <c r="H161" s="369"/>
      <c r="I161" s="369"/>
      <c r="J161" s="369"/>
      <c r="K161" s="369"/>
      <c r="L161" s="369"/>
      <c r="M161" s="369"/>
      <c r="N161" s="369"/>
      <c r="O161" s="369"/>
      <c r="P161" s="369"/>
      <c r="Q161" s="369"/>
      <c r="R161" s="369"/>
      <c r="S161" s="369"/>
      <c r="T161" s="369"/>
      <c r="U161" s="369"/>
      <c r="V161" s="369"/>
      <c r="W161" s="369"/>
      <c r="X161" s="369"/>
      <c r="Y161" s="369"/>
      <c r="Z161" s="369"/>
      <c r="AA161" s="369"/>
      <c r="AB161" s="369"/>
      <c r="AC161" s="369"/>
      <c r="AD161" s="369"/>
      <c r="AE161" s="369"/>
      <c r="AF161" s="369"/>
      <c r="AG161" s="369"/>
      <c r="AH161" s="369"/>
      <c r="AI161" s="369"/>
      <c r="AJ161" s="369"/>
      <c r="AK161" s="369"/>
      <c r="AL161" s="369"/>
      <c r="AM161" s="349"/>
    </row>
    <row r="162" spans="1:39" ht="15" customHeight="1">
      <c r="A162" s="369"/>
      <c r="B162" s="369"/>
      <c r="C162" s="369"/>
      <c r="D162" s="369"/>
      <c r="E162" s="369"/>
      <c r="F162" s="369"/>
      <c r="G162" s="369"/>
      <c r="H162" s="369"/>
      <c r="I162" s="369"/>
      <c r="J162" s="369"/>
      <c r="K162" s="369"/>
      <c r="L162" s="369"/>
      <c r="M162" s="369"/>
      <c r="N162" s="369"/>
      <c r="O162" s="369"/>
      <c r="P162" s="369"/>
      <c r="Q162" s="369"/>
      <c r="R162" s="369"/>
      <c r="S162" s="369"/>
      <c r="T162" s="369"/>
      <c r="U162" s="369"/>
      <c r="V162" s="369"/>
      <c r="W162" s="369"/>
      <c r="X162" s="369"/>
      <c r="Y162" s="369"/>
      <c r="Z162" s="369"/>
      <c r="AA162" s="369"/>
      <c r="AB162" s="369"/>
      <c r="AC162" s="369"/>
      <c r="AD162" s="369"/>
      <c r="AE162" s="369"/>
      <c r="AF162" s="369"/>
      <c r="AG162" s="369"/>
      <c r="AH162" s="369"/>
      <c r="AI162" s="369"/>
      <c r="AJ162" s="369"/>
      <c r="AK162" s="369"/>
      <c r="AL162" s="369"/>
      <c r="AM162" s="349"/>
    </row>
    <row r="163" spans="1:39" ht="15" customHeight="1">
      <c r="A163" s="369"/>
      <c r="B163" s="369"/>
      <c r="C163" s="369"/>
      <c r="D163" s="369"/>
      <c r="E163" s="369"/>
      <c r="F163" s="369"/>
      <c r="G163" s="369"/>
      <c r="H163" s="369"/>
      <c r="I163" s="369"/>
      <c r="J163" s="369"/>
      <c r="K163" s="369"/>
      <c r="L163" s="369"/>
      <c r="M163" s="369"/>
      <c r="N163" s="369"/>
      <c r="O163" s="369"/>
      <c r="P163" s="369"/>
      <c r="Q163" s="369"/>
      <c r="R163" s="369"/>
      <c r="S163" s="369"/>
      <c r="T163" s="369"/>
      <c r="U163" s="369"/>
      <c r="V163" s="369"/>
      <c r="W163" s="369"/>
      <c r="X163" s="369"/>
      <c r="Y163" s="369"/>
      <c r="Z163" s="369"/>
      <c r="AA163" s="369"/>
      <c r="AB163" s="369"/>
      <c r="AC163" s="369"/>
      <c r="AD163" s="369"/>
      <c r="AE163" s="369"/>
      <c r="AF163" s="369"/>
      <c r="AG163" s="369"/>
      <c r="AH163" s="369"/>
      <c r="AI163" s="369"/>
      <c r="AJ163" s="369"/>
      <c r="AK163" s="369"/>
      <c r="AL163" s="369"/>
      <c r="AM163" s="349"/>
    </row>
    <row r="164" spans="1:39" ht="15" customHeight="1">
      <c r="A164" s="369"/>
      <c r="B164" s="369"/>
      <c r="C164" s="369"/>
      <c r="D164" s="369"/>
      <c r="E164" s="369"/>
      <c r="F164" s="369"/>
      <c r="G164" s="369"/>
      <c r="H164" s="369"/>
      <c r="I164" s="369"/>
      <c r="J164" s="369"/>
      <c r="K164" s="369"/>
      <c r="L164" s="369"/>
      <c r="M164" s="369"/>
      <c r="N164" s="369"/>
      <c r="O164" s="369"/>
      <c r="P164" s="369"/>
      <c r="Q164" s="369"/>
      <c r="R164" s="369"/>
      <c r="S164" s="369"/>
      <c r="T164" s="369"/>
      <c r="U164" s="369"/>
      <c r="V164" s="369"/>
      <c r="W164" s="369"/>
      <c r="X164" s="369"/>
      <c r="Y164" s="369"/>
      <c r="Z164" s="369"/>
      <c r="AA164" s="369"/>
      <c r="AB164" s="369"/>
      <c r="AC164" s="369"/>
      <c r="AD164" s="369"/>
      <c r="AE164" s="369"/>
      <c r="AF164" s="369"/>
      <c r="AG164" s="369"/>
      <c r="AH164" s="369"/>
      <c r="AI164" s="369"/>
      <c r="AJ164" s="369"/>
      <c r="AK164" s="369"/>
      <c r="AL164" s="369"/>
      <c r="AM164" s="349"/>
    </row>
    <row r="165" spans="1:39" ht="15" customHeight="1">
      <c r="A165" s="369"/>
      <c r="B165" s="369"/>
      <c r="C165" s="369"/>
      <c r="D165" s="369"/>
      <c r="E165" s="369"/>
      <c r="F165" s="369"/>
      <c r="G165" s="369"/>
      <c r="H165" s="369"/>
      <c r="I165" s="369"/>
      <c r="J165" s="369"/>
      <c r="K165" s="369"/>
      <c r="L165" s="369"/>
      <c r="M165" s="369"/>
      <c r="N165" s="369"/>
      <c r="O165" s="369"/>
      <c r="P165" s="369"/>
      <c r="Q165" s="369"/>
      <c r="R165" s="369"/>
      <c r="S165" s="369"/>
      <c r="T165" s="369"/>
      <c r="U165" s="369"/>
      <c r="V165" s="369"/>
      <c r="W165" s="369"/>
      <c r="X165" s="369"/>
      <c r="Y165" s="369"/>
      <c r="Z165" s="369"/>
      <c r="AA165" s="369"/>
      <c r="AB165" s="369"/>
      <c r="AC165" s="369"/>
      <c r="AD165" s="369"/>
      <c r="AE165" s="369"/>
      <c r="AF165" s="369"/>
      <c r="AG165" s="369"/>
      <c r="AH165" s="369"/>
      <c r="AI165" s="369"/>
      <c r="AJ165" s="369"/>
      <c r="AK165" s="369"/>
      <c r="AL165" s="369"/>
      <c r="AM165" s="349"/>
    </row>
    <row r="166" spans="1:39" ht="15" customHeight="1">
      <c r="A166" s="369"/>
      <c r="B166" s="369"/>
      <c r="C166" s="369"/>
      <c r="D166" s="369"/>
      <c r="E166" s="369"/>
      <c r="F166" s="369"/>
      <c r="G166" s="369"/>
      <c r="H166" s="369"/>
      <c r="I166" s="369"/>
      <c r="J166" s="369"/>
      <c r="K166" s="369"/>
      <c r="L166" s="369"/>
      <c r="M166" s="369"/>
      <c r="N166" s="369"/>
      <c r="O166" s="369"/>
      <c r="P166" s="369"/>
      <c r="Q166" s="369"/>
      <c r="R166" s="369"/>
      <c r="S166" s="369"/>
      <c r="T166" s="369"/>
      <c r="U166" s="369"/>
      <c r="V166" s="369"/>
      <c r="W166" s="369"/>
      <c r="X166" s="369"/>
      <c r="Y166" s="369"/>
      <c r="Z166" s="369"/>
      <c r="AA166" s="369"/>
      <c r="AB166" s="369"/>
      <c r="AC166" s="369"/>
      <c r="AD166" s="369"/>
      <c r="AE166" s="369"/>
      <c r="AF166" s="369"/>
      <c r="AG166" s="369"/>
      <c r="AH166" s="369"/>
      <c r="AI166" s="369"/>
      <c r="AJ166" s="369"/>
      <c r="AK166" s="369"/>
      <c r="AL166" s="369"/>
      <c r="AM166" s="349"/>
    </row>
    <row r="167" spans="1:39" ht="2.5499999999999998" customHeight="1">
      <c r="A167" s="369"/>
      <c r="B167" s="369"/>
      <c r="C167" s="369"/>
      <c r="D167" s="369"/>
      <c r="E167" s="369"/>
      <c r="F167" s="369"/>
      <c r="G167" s="369"/>
      <c r="H167" s="369"/>
      <c r="I167" s="369"/>
      <c r="J167" s="369"/>
      <c r="K167" s="369"/>
      <c r="L167" s="369"/>
      <c r="M167" s="369"/>
      <c r="N167" s="369"/>
      <c r="O167" s="369"/>
      <c r="P167" s="369"/>
      <c r="Q167" s="369"/>
      <c r="R167" s="369"/>
      <c r="S167" s="369"/>
      <c r="T167" s="369"/>
      <c r="U167" s="369"/>
      <c r="V167" s="369"/>
      <c r="W167" s="369"/>
      <c r="X167" s="369"/>
      <c r="Y167" s="369"/>
      <c r="Z167" s="369"/>
      <c r="AA167" s="369"/>
      <c r="AB167" s="369"/>
      <c r="AC167" s="369"/>
      <c r="AD167" s="369"/>
      <c r="AE167" s="369"/>
      <c r="AF167" s="369"/>
      <c r="AG167" s="369"/>
      <c r="AH167" s="369"/>
      <c r="AI167" s="369"/>
      <c r="AJ167" s="369"/>
      <c r="AK167" s="369"/>
      <c r="AL167" s="369"/>
      <c r="AM167" s="349"/>
    </row>
    <row r="168" spans="1:39" ht="15" customHeight="1">
      <c r="A168" s="369" t="s">
        <v>2460</v>
      </c>
      <c r="B168" s="369"/>
      <c r="C168" s="369"/>
      <c r="D168" s="369"/>
      <c r="E168" s="369"/>
      <c r="F168" s="369"/>
      <c r="G168" s="369"/>
      <c r="H168" s="369"/>
      <c r="I168" s="369"/>
      <c r="J168" s="369"/>
      <c r="K168" s="369"/>
      <c r="L168" s="369"/>
      <c r="M168" s="369"/>
      <c r="N168" s="369"/>
      <c r="O168" s="369"/>
      <c r="P168" s="369"/>
      <c r="Q168" s="369"/>
      <c r="R168" s="369"/>
      <c r="S168" s="369"/>
      <c r="T168" s="369"/>
      <c r="U168" s="369"/>
      <c r="V168" s="369"/>
      <c r="W168" s="369"/>
      <c r="X168" s="369"/>
      <c r="Y168" s="369"/>
      <c r="Z168" s="369"/>
      <c r="AA168" s="369"/>
      <c r="AB168" s="369"/>
      <c r="AC168" s="369"/>
      <c r="AD168" s="369"/>
      <c r="AE168" s="369"/>
      <c r="AF168" s="369"/>
      <c r="AG168" s="369"/>
      <c r="AH168" s="369"/>
      <c r="AI168" s="369"/>
      <c r="AJ168" s="369"/>
      <c r="AK168" s="369"/>
      <c r="AL168" s="369"/>
      <c r="AM168" s="349"/>
    </row>
    <row r="169" spans="1:39" ht="15" customHeight="1">
      <c r="A169" s="369"/>
      <c r="B169" s="369"/>
      <c r="C169" s="369"/>
      <c r="D169" s="369"/>
      <c r="E169" s="369"/>
      <c r="F169" s="369"/>
      <c r="G169" s="369"/>
      <c r="H169" s="369"/>
      <c r="I169" s="369"/>
      <c r="J169" s="369"/>
      <c r="K169" s="369"/>
      <c r="L169" s="369"/>
      <c r="M169" s="369"/>
      <c r="N169" s="369"/>
      <c r="O169" s="369"/>
      <c r="P169" s="369"/>
      <c r="Q169" s="369"/>
      <c r="R169" s="369"/>
      <c r="S169" s="369"/>
      <c r="T169" s="369"/>
      <c r="U169" s="369"/>
      <c r="V169" s="369"/>
      <c r="W169" s="369"/>
      <c r="X169" s="369"/>
      <c r="Y169" s="369"/>
      <c r="Z169" s="369"/>
      <c r="AA169" s="369"/>
      <c r="AB169" s="369"/>
      <c r="AC169" s="369"/>
      <c r="AD169" s="369"/>
      <c r="AE169" s="369"/>
      <c r="AF169" s="369"/>
      <c r="AG169" s="369"/>
      <c r="AH169" s="369"/>
      <c r="AI169" s="369"/>
      <c r="AJ169" s="369"/>
      <c r="AK169" s="369"/>
      <c r="AL169" s="369"/>
      <c r="AM169" s="349"/>
    </row>
    <row r="170" spans="1:39" ht="15" customHeight="1">
      <c r="A170" s="369"/>
      <c r="B170" s="369"/>
      <c r="C170" s="369"/>
      <c r="D170" s="369"/>
      <c r="E170" s="369"/>
      <c r="F170" s="369"/>
      <c r="G170" s="369"/>
      <c r="H170" s="369"/>
      <c r="I170" s="369"/>
      <c r="J170" s="369"/>
      <c r="K170" s="369"/>
      <c r="L170" s="369"/>
      <c r="M170" s="369"/>
      <c r="N170" s="369"/>
      <c r="O170" s="369"/>
      <c r="P170" s="369"/>
      <c r="Q170" s="369"/>
      <c r="R170" s="369"/>
      <c r="S170" s="369"/>
      <c r="T170" s="369"/>
      <c r="U170" s="369"/>
      <c r="V170" s="369"/>
      <c r="W170" s="369"/>
      <c r="X170" s="369"/>
      <c r="Y170" s="369"/>
      <c r="Z170" s="369"/>
      <c r="AA170" s="369"/>
      <c r="AB170" s="369"/>
      <c r="AC170" s="369"/>
      <c r="AD170" s="369"/>
      <c r="AE170" s="369"/>
      <c r="AF170" s="369"/>
      <c r="AG170" s="369"/>
      <c r="AH170" s="369"/>
      <c r="AI170" s="369"/>
      <c r="AJ170" s="369"/>
      <c r="AK170" s="369"/>
      <c r="AL170" s="369"/>
      <c r="AM170" s="349"/>
    </row>
    <row r="171" spans="1:39" ht="15" customHeight="1">
      <c r="A171" s="369"/>
      <c r="B171" s="369"/>
      <c r="C171" s="369"/>
      <c r="D171" s="369"/>
      <c r="E171" s="369"/>
      <c r="F171" s="369"/>
      <c r="G171" s="369"/>
      <c r="H171" s="369"/>
      <c r="I171" s="369"/>
      <c r="J171" s="369"/>
      <c r="K171" s="369"/>
      <c r="L171" s="369"/>
      <c r="M171" s="369"/>
      <c r="N171" s="369"/>
      <c r="O171" s="369"/>
      <c r="P171" s="369"/>
      <c r="Q171" s="369"/>
      <c r="R171" s="369"/>
      <c r="S171" s="369"/>
      <c r="T171" s="369"/>
      <c r="U171" s="369"/>
      <c r="V171" s="369"/>
      <c r="W171" s="369"/>
      <c r="X171" s="369"/>
      <c r="Y171" s="369"/>
      <c r="Z171" s="369"/>
      <c r="AA171" s="369"/>
      <c r="AB171" s="369"/>
      <c r="AC171" s="369"/>
      <c r="AD171" s="369"/>
      <c r="AE171" s="369"/>
      <c r="AF171" s="369"/>
      <c r="AG171" s="369"/>
      <c r="AH171" s="369"/>
      <c r="AI171" s="369"/>
      <c r="AJ171" s="369"/>
      <c r="AK171" s="369"/>
      <c r="AL171" s="369"/>
      <c r="AM171" s="349"/>
    </row>
    <row r="172" spans="1:39" ht="15" customHeight="1">
      <c r="A172" s="369"/>
      <c r="B172" s="369"/>
      <c r="C172" s="369"/>
      <c r="D172" s="369"/>
      <c r="E172" s="369"/>
      <c r="F172" s="369"/>
      <c r="G172" s="369"/>
      <c r="H172" s="369"/>
      <c r="I172" s="369"/>
      <c r="J172" s="369"/>
      <c r="K172" s="369"/>
      <c r="L172" s="369"/>
      <c r="M172" s="369"/>
      <c r="N172" s="369"/>
      <c r="O172" s="369"/>
      <c r="P172" s="369"/>
      <c r="Q172" s="369"/>
      <c r="R172" s="369"/>
      <c r="S172" s="369"/>
      <c r="T172" s="369"/>
      <c r="U172" s="369"/>
      <c r="V172" s="369"/>
      <c r="W172" s="369"/>
      <c r="X172" s="369"/>
      <c r="Y172" s="369"/>
      <c r="Z172" s="369"/>
      <c r="AA172" s="369"/>
      <c r="AB172" s="369"/>
      <c r="AC172" s="369"/>
      <c r="AD172" s="369"/>
      <c r="AE172" s="369"/>
      <c r="AF172" s="369"/>
      <c r="AG172" s="369"/>
      <c r="AH172" s="369"/>
      <c r="AI172" s="369"/>
      <c r="AJ172" s="369"/>
      <c r="AK172" s="369"/>
      <c r="AL172" s="369"/>
      <c r="AM172" s="349"/>
    </row>
    <row r="173" spans="1:39" ht="15" customHeight="1">
      <c r="A173" s="369"/>
      <c r="B173" s="369"/>
      <c r="C173" s="369"/>
      <c r="D173" s="369"/>
      <c r="E173" s="369"/>
      <c r="F173" s="369"/>
      <c r="G173" s="369"/>
      <c r="H173" s="369"/>
      <c r="I173" s="369"/>
      <c r="J173" s="369"/>
      <c r="K173" s="369"/>
      <c r="L173" s="369"/>
      <c r="M173" s="369"/>
      <c r="N173" s="369"/>
      <c r="O173" s="369"/>
      <c r="P173" s="369"/>
      <c r="Q173" s="369"/>
      <c r="R173" s="369"/>
      <c r="S173" s="369"/>
      <c r="T173" s="369"/>
      <c r="U173" s="369"/>
      <c r="V173" s="369"/>
      <c r="W173" s="369"/>
      <c r="X173" s="369"/>
      <c r="Y173" s="369"/>
      <c r="Z173" s="369"/>
      <c r="AA173" s="369"/>
      <c r="AB173" s="369"/>
      <c r="AC173" s="369"/>
      <c r="AD173" s="369"/>
      <c r="AE173" s="369"/>
      <c r="AF173" s="369"/>
      <c r="AG173" s="369"/>
      <c r="AH173" s="369"/>
      <c r="AI173" s="369"/>
      <c r="AJ173" s="369"/>
      <c r="AK173" s="369"/>
      <c r="AL173" s="369"/>
      <c r="AM173" s="349"/>
    </row>
    <row r="174" spans="1:39" ht="15" customHeight="1">
      <c r="A174" s="369"/>
      <c r="B174" s="369"/>
      <c r="C174" s="369"/>
      <c r="D174" s="369"/>
      <c r="E174" s="369"/>
      <c r="F174" s="369"/>
      <c r="G174" s="369"/>
      <c r="H174" s="369"/>
      <c r="I174" s="369"/>
      <c r="J174" s="369"/>
      <c r="K174" s="369"/>
      <c r="L174" s="369"/>
      <c r="M174" s="369"/>
      <c r="N174" s="369"/>
      <c r="O174" s="369"/>
      <c r="P174" s="369"/>
      <c r="Q174" s="369"/>
      <c r="R174" s="369"/>
      <c r="S174" s="369"/>
      <c r="T174" s="369"/>
      <c r="U174" s="369"/>
      <c r="V174" s="369"/>
      <c r="W174" s="369"/>
      <c r="X174" s="369"/>
      <c r="Y174" s="369"/>
      <c r="Z174" s="369"/>
      <c r="AA174" s="369"/>
      <c r="AB174" s="369"/>
      <c r="AC174" s="369"/>
      <c r="AD174" s="369"/>
      <c r="AE174" s="369"/>
      <c r="AF174" s="369"/>
      <c r="AG174" s="369"/>
      <c r="AH174" s="369"/>
      <c r="AI174" s="369"/>
      <c r="AJ174" s="369"/>
      <c r="AK174" s="369"/>
      <c r="AL174" s="369"/>
      <c r="AM174" s="349"/>
    </row>
    <row r="175" spans="1:39" ht="15" customHeight="1">
      <c r="A175" s="369"/>
      <c r="B175" s="369"/>
      <c r="C175" s="369"/>
      <c r="D175" s="369"/>
      <c r="E175" s="369"/>
      <c r="F175" s="369"/>
      <c r="G175" s="369"/>
      <c r="H175" s="369"/>
      <c r="I175" s="369"/>
      <c r="J175" s="369"/>
      <c r="K175" s="369"/>
      <c r="L175" s="369"/>
      <c r="M175" s="369"/>
      <c r="N175" s="369"/>
      <c r="O175" s="369"/>
      <c r="P175" s="369"/>
      <c r="Q175" s="369"/>
      <c r="R175" s="369"/>
      <c r="S175" s="369"/>
      <c r="T175" s="369"/>
      <c r="U175" s="369"/>
      <c r="V175" s="369"/>
      <c r="W175" s="369"/>
      <c r="X175" s="369"/>
      <c r="Y175" s="369"/>
      <c r="Z175" s="369"/>
      <c r="AA175" s="369"/>
      <c r="AB175" s="369"/>
      <c r="AC175" s="369"/>
      <c r="AD175" s="369"/>
      <c r="AE175" s="369"/>
      <c r="AF175" s="369"/>
      <c r="AG175" s="369"/>
      <c r="AH175" s="369"/>
      <c r="AI175" s="369"/>
      <c r="AJ175" s="369"/>
      <c r="AK175" s="369"/>
      <c r="AL175" s="369"/>
      <c r="AM175" s="349"/>
    </row>
    <row r="176" spans="1:39" ht="15" customHeight="1">
      <c r="A176" s="369"/>
      <c r="B176" s="369"/>
      <c r="C176" s="369"/>
      <c r="D176" s="369"/>
      <c r="E176" s="369"/>
      <c r="F176" s="369"/>
      <c r="G176" s="369"/>
      <c r="H176" s="369"/>
      <c r="I176" s="369"/>
      <c r="J176" s="369"/>
      <c r="K176" s="369"/>
      <c r="L176" s="369"/>
      <c r="M176" s="369"/>
      <c r="N176" s="369"/>
      <c r="O176" s="369"/>
      <c r="P176" s="369"/>
      <c r="Q176" s="369"/>
      <c r="R176" s="369"/>
      <c r="S176" s="369"/>
      <c r="T176" s="369"/>
      <c r="U176" s="369"/>
      <c r="V176" s="369"/>
      <c r="W176" s="369"/>
      <c r="X176" s="369"/>
      <c r="Y176" s="369"/>
      <c r="Z176" s="369"/>
      <c r="AA176" s="369"/>
      <c r="AB176" s="369"/>
      <c r="AC176" s="369"/>
      <c r="AD176" s="369"/>
      <c r="AE176" s="369"/>
      <c r="AF176" s="369"/>
      <c r="AG176" s="369"/>
      <c r="AH176" s="369"/>
      <c r="AI176" s="369"/>
      <c r="AJ176" s="369"/>
      <c r="AK176" s="369"/>
      <c r="AL176" s="369"/>
      <c r="AM176" s="349"/>
    </row>
    <row r="177" spans="1:39" ht="15" customHeight="1">
      <c r="A177" s="369"/>
      <c r="B177" s="369"/>
      <c r="C177" s="369"/>
      <c r="D177" s="369"/>
      <c r="E177" s="369"/>
      <c r="F177" s="369"/>
      <c r="G177" s="369"/>
      <c r="H177" s="369"/>
      <c r="I177" s="369"/>
      <c r="J177" s="369"/>
      <c r="K177" s="369"/>
      <c r="L177" s="369"/>
      <c r="M177" s="369"/>
      <c r="N177" s="369"/>
      <c r="O177" s="369"/>
      <c r="P177" s="369"/>
      <c r="Q177" s="369"/>
      <c r="R177" s="369"/>
      <c r="S177" s="369"/>
      <c r="T177" s="369"/>
      <c r="U177" s="369"/>
      <c r="V177" s="369"/>
      <c r="W177" s="369"/>
      <c r="X177" s="369"/>
      <c r="Y177" s="369"/>
      <c r="Z177" s="369"/>
      <c r="AA177" s="369"/>
      <c r="AB177" s="369"/>
      <c r="AC177" s="369"/>
      <c r="AD177" s="369"/>
      <c r="AE177" s="369"/>
      <c r="AF177" s="369"/>
      <c r="AG177" s="369"/>
      <c r="AH177" s="369"/>
      <c r="AI177" s="369"/>
      <c r="AJ177" s="369"/>
      <c r="AK177" s="369"/>
      <c r="AL177" s="369"/>
      <c r="AM177" s="349"/>
    </row>
    <row r="178" spans="1:39" ht="15" customHeight="1">
      <c r="A178" s="369"/>
      <c r="B178" s="369"/>
      <c r="C178" s="369"/>
      <c r="D178" s="369"/>
      <c r="E178" s="369"/>
      <c r="F178" s="369"/>
      <c r="G178" s="369"/>
      <c r="H178" s="369"/>
      <c r="I178" s="369"/>
      <c r="J178" s="369"/>
      <c r="K178" s="369"/>
      <c r="L178" s="369"/>
      <c r="M178" s="369"/>
      <c r="N178" s="369"/>
      <c r="O178" s="369"/>
      <c r="P178" s="369"/>
      <c r="Q178" s="369"/>
      <c r="R178" s="369"/>
      <c r="S178" s="369"/>
      <c r="T178" s="369"/>
      <c r="U178" s="369"/>
      <c r="V178" s="369"/>
      <c r="W178" s="369"/>
      <c r="X178" s="369"/>
      <c r="Y178" s="369"/>
      <c r="Z178" s="369"/>
      <c r="AA178" s="369"/>
      <c r="AB178" s="369"/>
      <c r="AC178" s="369"/>
      <c r="AD178" s="369"/>
      <c r="AE178" s="369"/>
      <c r="AF178" s="369"/>
      <c r="AG178" s="369"/>
      <c r="AH178" s="369"/>
      <c r="AI178" s="369"/>
      <c r="AJ178" s="369"/>
      <c r="AK178" s="369"/>
      <c r="AL178" s="369"/>
      <c r="AM178" s="349"/>
    </row>
    <row r="179" spans="1:39" ht="15" customHeight="1">
      <c r="A179" s="369"/>
      <c r="B179" s="369"/>
      <c r="C179" s="369"/>
      <c r="D179" s="369"/>
      <c r="E179" s="369"/>
      <c r="F179" s="369"/>
      <c r="G179" s="369"/>
      <c r="H179" s="369"/>
      <c r="I179" s="369"/>
      <c r="J179" s="369"/>
      <c r="K179" s="369"/>
      <c r="L179" s="369"/>
      <c r="M179" s="369"/>
      <c r="N179" s="369"/>
      <c r="O179" s="369"/>
      <c r="P179" s="369"/>
      <c r="Q179" s="369"/>
      <c r="R179" s="369"/>
      <c r="S179" s="369"/>
      <c r="T179" s="369"/>
      <c r="U179" s="369"/>
      <c r="V179" s="369"/>
      <c r="W179" s="369"/>
      <c r="X179" s="369"/>
      <c r="Y179" s="369"/>
      <c r="Z179" s="369"/>
      <c r="AA179" s="369"/>
      <c r="AB179" s="369"/>
      <c r="AC179" s="369"/>
      <c r="AD179" s="369"/>
      <c r="AE179" s="369"/>
      <c r="AF179" s="369"/>
      <c r="AG179" s="369"/>
      <c r="AH179" s="369"/>
      <c r="AI179" s="369"/>
      <c r="AJ179" s="369"/>
      <c r="AK179" s="369"/>
      <c r="AL179" s="369"/>
      <c r="AM179" s="349"/>
    </row>
    <row r="180" spans="1:39" ht="15" customHeight="1">
      <c r="A180" s="369"/>
      <c r="B180" s="369"/>
      <c r="C180" s="369"/>
      <c r="D180" s="369"/>
      <c r="E180" s="369"/>
      <c r="F180" s="369"/>
      <c r="G180" s="369"/>
      <c r="H180" s="369"/>
      <c r="I180" s="369"/>
      <c r="J180" s="369"/>
      <c r="K180" s="369"/>
      <c r="L180" s="369"/>
      <c r="M180" s="369"/>
      <c r="N180" s="369"/>
      <c r="O180" s="369"/>
      <c r="P180" s="369"/>
      <c r="Q180" s="369"/>
      <c r="R180" s="369"/>
      <c r="S180" s="369"/>
      <c r="T180" s="369"/>
      <c r="U180" s="369"/>
      <c r="V180" s="369"/>
      <c r="W180" s="369"/>
      <c r="X180" s="369"/>
      <c r="Y180" s="369"/>
      <c r="Z180" s="369"/>
      <c r="AA180" s="369"/>
      <c r="AB180" s="369"/>
      <c r="AC180" s="369"/>
      <c r="AD180" s="369"/>
      <c r="AE180" s="369"/>
      <c r="AF180" s="369"/>
      <c r="AG180" s="369"/>
      <c r="AH180" s="369"/>
      <c r="AI180" s="369"/>
      <c r="AJ180" s="369"/>
      <c r="AK180" s="369"/>
      <c r="AL180" s="369"/>
      <c r="AM180" s="349"/>
    </row>
    <row r="181" spans="1:39" ht="15" customHeight="1">
      <c r="A181" s="369"/>
      <c r="B181" s="369"/>
      <c r="C181" s="369"/>
      <c r="D181" s="369"/>
      <c r="E181" s="369"/>
      <c r="F181" s="369"/>
      <c r="G181" s="369"/>
      <c r="H181" s="369"/>
      <c r="I181" s="369"/>
      <c r="J181" s="369"/>
      <c r="K181" s="369"/>
      <c r="L181" s="369"/>
      <c r="M181" s="369"/>
      <c r="N181" s="369"/>
      <c r="O181" s="369"/>
      <c r="P181" s="369"/>
      <c r="Q181" s="369"/>
      <c r="R181" s="369"/>
      <c r="S181" s="369"/>
      <c r="T181" s="369"/>
      <c r="U181" s="369"/>
      <c r="V181" s="369"/>
      <c r="W181" s="369"/>
      <c r="X181" s="369"/>
      <c r="Y181" s="369"/>
      <c r="Z181" s="369"/>
      <c r="AA181" s="369"/>
      <c r="AB181" s="369"/>
      <c r="AC181" s="369"/>
      <c r="AD181" s="369"/>
      <c r="AE181" s="369"/>
      <c r="AF181" s="369"/>
      <c r="AG181" s="369"/>
      <c r="AH181" s="369"/>
      <c r="AI181" s="369"/>
      <c r="AJ181" s="369"/>
      <c r="AK181" s="369"/>
      <c r="AL181" s="369"/>
      <c r="AM181" s="349"/>
    </row>
    <row r="182" spans="1:39" ht="6" customHeight="1">
      <c r="A182" s="369"/>
      <c r="B182" s="369"/>
      <c r="C182" s="369"/>
      <c r="D182" s="369"/>
      <c r="E182" s="369"/>
      <c r="F182" s="369"/>
      <c r="G182" s="369"/>
      <c r="H182" s="369"/>
      <c r="I182" s="369"/>
      <c r="J182" s="369"/>
      <c r="K182" s="369"/>
      <c r="L182" s="369"/>
      <c r="M182" s="369"/>
      <c r="N182" s="369"/>
      <c r="O182" s="369"/>
      <c r="P182" s="369"/>
      <c r="Q182" s="369"/>
      <c r="R182" s="369"/>
      <c r="S182" s="369"/>
      <c r="T182" s="369"/>
      <c r="U182" s="369"/>
      <c r="V182" s="369"/>
      <c r="W182" s="369"/>
      <c r="X182" s="369"/>
      <c r="Y182" s="369"/>
      <c r="Z182" s="369"/>
      <c r="AA182" s="369"/>
      <c r="AB182" s="369"/>
      <c r="AC182" s="369"/>
      <c r="AD182" s="369"/>
      <c r="AE182" s="369"/>
      <c r="AF182" s="369"/>
      <c r="AG182" s="369"/>
      <c r="AH182" s="369"/>
      <c r="AI182" s="369"/>
      <c r="AJ182" s="369"/>
      <c r="AK182" s="369"/>
      <c r="AL182" s="369"/>
      <c r="AM182" s="349"/>
    </row>
    <row r="183" spans="1:39" ht="15" customHeight="1">
      <c r="A183" s="369" t="s">
        <v>2461</v>
      </c>
      <c r="B183" s="369"/>
      <c r="C183" s="369"/>
      <c r="D183" s="369"/>
      <c r="E183" s="369"/>
      <c r="F183" s="369"/>
      <c r="G183" s="369"/>
      <c r="H183" s="369"/>
      <c r="I183" s="369"/>
      <c r="J183" s="369"/>
      <c r="K183" s="369"/>
      <c r="L183" s="369"/>
      <c r="M183" s="369"/>
      <c r="N183" s="369"/>
      <c r="O183" s="369"/>
      <c r="P183" s="369"/>
      <c r="Q183" s="369"/>
      <c r="R183" s="369"/>
      <c r="S183" s="369"/>
      <c r="T183" s="369"/>
      <c r="U183" s="369"/>
      <c r="V183" s="369"/>
      <c r="W183" s="369"/>
      <c r="X183" s="369"/>
      <c r="Y183" s="369"/>
      <c r="Z183" s="369"/>
      <c r="AA183" s="369"/>
      <c r="AB183" s="369"/>
      <c r="AC183" s="369"/>
      <c r="AD183" s="369"/>
      <c r="AE183" s="369"/>
      <c r="AF183" s="369"/>
      <c r="AG183" s="369"/>
      <c r="AH183" s="369"/>
      <c r="AI183" s="369"/>
      <c r="AJ183" s="369"/>
      <c r="AK183" s="369"/>
      <c r="AL183" s="369"/>
      <c r="AM183" s="349"/>
    </row>
    <row r="184" spans="1:39" ht="15" customHeight="1">
      <c r="A184" s="369"/>
      <c r="B184" s="369"/>
      <c r="C184" s="369"/>
      <c r="D184" s="369"/>
      <c r="E184" s="369"/>
      <c r="F184" s="369"/>
      <c r="G184" s="369"/>
      <c r="H184" s="369"/>
      <c r="I184" s="369"/>
      <c r="J184" s="369"/>
      <c r="K184" s="369"/>
      <c r="L184" s="369"/>
      <c r="M184" s="369"/>
      <c r="N184" s="369"/>
      <c r="O184" s="369"/>
      <c r="P184" s="369"/>
      <c r="Q184" s="369"/>
      <c r="R184" s="369"/>
      <c r="S184" s="369"/>
      <c r="T184" s="369"/>
      <c r="U184" s="369"/>
      <c r="V184" s="369"/>
      <c r="W184" s="369"/>
      <c r="X184" s="369"/>
      <c r="Y184" s="369"/>
      <c r="Z184" s="369"/>
      <c r="AA184" s="369"/>
      <c r="AB184" s="369"/>
      <c r="AC184" s="369"/>
      <c r="AD184" s="369"/>
      <c r="AE184" s="369"/>
      <c r="AF184" s="369"/>
      <c r="AG184" s="369"/>
      <c r="AH184" s="369"/>
      <c r="AI184" s="369"/>
      <c r="AJ184" s="369"/>
      <c r="AK184" s="369"/>
      <c r="AL184" s="369"/>
      <c r="AM184" s="349"/>
    </row>
    <row r="185" spans="1:39" ht="15" customHeight="1">
      <c r="A185" s="369"/>
      <c r="B185" s="369"/>
      <c r="C185" s="369"/>
      <c r="D185" s="369"/>
      <c r="E185" s="369"/>
      <c r="F185" s="369"/>
      <c r="G185" s="369"/>
      <c r="H185" s="369"/>
      <c r="I185" s="369"/>
      <c r="J185" s="369"/>
      <c r="K185" s="369"/>
      <c r="L185" s="369"/>
      <c r="M185" s="369"/>
      <c r="N185" s="369"/>
      <c r="O185" s="369"/>
      <c r="P185" s="369"/>
      <c r="Q185" s="369"/>
      <c r="R185" s="369"/>
      <c r="S185" s="369"/>
      <c r="T185" s="369"/>
      <c r="U185" s="369"/>
      <c r="V185" s="369"/>
      <c r="W185" s="369"/>
      <c r="X185" s="369"/>
      <c r="Y185" s="369"/>
      <c r="Z185" s="369"/>
      <c r="AA185" s="369"/>
      <c r="AB185" s="369"/>
      <c r="AC185" s="369"/>
      <c r="AD185" s="369"/>
      <c r="AE185" s="369"/>
      <c r="AF185" s="369"/>
      <c r="AG185" s="369"/>
      <c r="AH185" s="369"/>
      <c r="AI185" s="369"/>
      <c r="AJ185" s="369"/>
      <c r="AK185" s="369"/>
      <c r="AL185" s="369"/>
      <c r="AM185" s="349"/>
    </row>
    <row r="186" spans="1:39" ht="15" customHeight="1">
      <c r="A186" s="369"/>
      <c r="B186" s="369"/>
      <c r="C186" s="369"/>
      <c r="D186" s="369"/>
      <c r="E186" s="369"/>
      <c r="F186" s="369"/>
      <c r="G186" s="369"/>
      <c r="H186" s="369"/>
      <c r="I186" s="369"/>
      <c r="J186" s="369"/>
      <c r="K186" s="369"/>
      <c r="L186" s="369"/>
      <c r="M186" s="369"/>
      <c r="N186" s="369"/>
      <c r="O186" s="369"/>
      <c r="P186" s="369"/>
      <c r="Q186" s="369"/>
      <c r="R186" s="369"/>
      <c r="S186" s="369"/>
      <c r="T186" s="369"/>
      <c r="U186" s="369"/>
      <c r="V186" s="369"/>
      <c r="W186" s="369"/>
      <c r="X186" s="369"/>
      <c r="Y186" s="369"/>
      <c r="Z186" s="369"/>
      <c r="AA186" s="369"/>
      <c r="AB186" s="369"/>
      <c r="AC186" s="369"/>
      <c r="AD186" s="369"/>
      <c r="AE186" s="369"/>
      <c r="AF186" s="369"/>
      <c r="AG186" s="369"/>
      <c r="AH186" s="369"/>
      <c r="AI186" s="369"/>
      <c r="AJ186" s="369"/>
      <c r="AK186" s="369"/>
      <c r="AL186" s="369"/>
      <c r="AM186" s="349"/>
    </row>
    <row r="187" spans="1:39" ht="18" customHeight="1">
      <c r="A187" s="369"/>
      <c r="B187" s="369"/>
      <c r="C187" s="369"/>
      <c r="D187" s="369"/>
      <c r="E187" s="369"/>
      <c r="F187" s="369"/>
      <c r="G187" s="369"/>
      <c r="H187" s="369"/>
      <c r="I187" s="369"/>
      <c r="J187" s="369"/>
      <c r="K187" s="369"/>
      <c r="L187" s="369"/>
      <c r="M187" s="369"/>
      <c r="N187" s="369"/>
      <c r="O187" s="369"/>
      <c r="P187" s="369"/>
      <c r="Q187" s="369"/>
      <c r="R187" s="369"/>
      <c r="S187" s="369"/>
      <c r="T187" s="369"/>
      <c r="U187" s="369"/>
      <c r="V187" s="369"/>
      <c r="W187" s="369"/>
      <c r="X187" s="369"/>
      <c r="Y187" s="369"/>
      <c r="Z187" s="369"/>
      <c r="AA187" s="369"/>
      <c r="AB187" s="369"/>
      <c r="AC187" s="369"/>
      <c r="AD187" s="369"/>
      <c r="AE187" s="369"/>
      <c r="AF187" s="369"/>
      <c r="AG187" s="369"/>
      <c r="AH187" s="369"/>
      <c r="AI187" s="369"/>
      <c r="AJ187" s="369"/>
      <c r="AK187" s="369"/>
      <c r="AL187" s="369"/>
      <c r="AM187" s="349"/>
    </row>
    <row r="188" spans="1:39" ht="15" customHeight="1">
      <c r="A188" s="369"/>
      <c r="B188" s="369"/>
      <c r="C188" s="369"/>
      <c r="D188" s="369"/>
      <c r="E188" s="369"/>
      <c r="F188" s="369"/>
      <c r="G188" s="369"/>
      <c r="H188" s="369"/>
      <c r="I188" s="369"/>
      <c r="J188" s="369"/>
      <c r="K188" s="369"/>
      <c r="L188" s="369"/>
      <c r="M188" s="369"/>
      <c r="N188" s="369"/>
      <c r="O188" s="369"/>
      <c r="P188" s="369"/>
      <c r="Q188" s="369"/>
      <c r="R188" s="369"/>
      <c r="S188" s="369"/>
      <c r="T188" s="369"/>
      <c r="U188" s="369"/>
      <c r="V188" s="369"/>
      <c r="W188" s="369"/>
      <c r="X188" s="369"/>
      <c r="Y188" s="369"/>
      <c r="Z188" s="369"/>
      <c r="AA188" s="369"/>
      <c r="AB188" s="369"/>
      <c r="AC188" s="369"/>
      <c r="AD188" s="369"/>
      <c r="AE188" s="369"/>
      <c r="AF188" s="369"/>
      <c r="AG188" s="369"/>
      <c r="AH188" s="369"/>
      <c r="AI188" s="369"/>
      <c r="AJ188" s="369"/>
      <c r="AK188" s="369"/>
      <c r="AL188" s="369"/>
      <c r="AM188" s="349"/>
    </row>
    <row r="189" spans="1:39" ht="15" customHeight="1">
      <c r="A189" s="369"/>
      <c r="B189" s="369"/>
      <c r="C189" s="369"/>
      <c r="D189" s="369"/>
      <c r="E189" s="369"/>
      <c r="F189" s="369"/>
      <c r="G189" s="369"/>
      <c r="H189" s="369"/>
      <c r="I189" s="369"/>
      <c r="J189" s="369"/>
      <c r="K189" s="369"/>
      <c r="L189" s="369"/>
      <c r="M189" s="369"/>
      <c r="N189" s="369"/>
      <c r="O189" s="369"/>
      <c r="P189" s="369"/>
      <c r="Q189" s="369"/>
      <c r="R189" s="369"/>
      <c r="S189" s="369"/>
      <c r="T189" s="369"/>
      <c r="U189" s="369"/>
      <c r="V189" s="369"/>
      <c r="W189" s="369"/>
      <c r="X189" s="369"/>
      <c r="Y189" s="369"/>
      <c r="Z189" s="369"/>
      <c r="AA189" s="369"/>
      <c r="AB189" s="369"/>
      <c r="AC189" s="369"/>
      <c r="AD189" s="369"/>
      <c r="AE189" s="369"/>
      <c r="AF189" s="369"/>
      <c r="AG189" s="369"/>
      <c r="AH189" s="369"/>
      <c r="AI189" s="369"/>
      <c r="AJ189" s="369"/>
      <c r="AK189" s="369"/>
      <c r="AL189" s="369"/>
      <c r="AM189" s="349"/>
    </row>
    <row r="190" spans="1:39" ht="15" customHeight="1">
      <c r="A190" s="369"/>
      <c r="B190" s="369"/>
      <c r="C190" s="369"/>
      <c r="D190" s="369"/>
      <c r="E190" s="369"/>
      <c r="F190" s="369"/>
      <c r="G190" s="369"/>
      <c r="H190" s="369"/>
      <c r="I190" s="369"/>
      <c r="J190" s="369"/>
      <c r="K190" s="369"/>
      <c r="L190" s="369"/>
      <c r="M190" s="369"/>
      <c r="N190" s="369"/>
      <c r="O190" s="369"/>
      <c r="P190" s="369"/>
      <c r="Q190" s="369"/>
      <c r="R190" s="369"/>
      <c r="S190" s="369"/>
      <c r="T190" s="369"/>
      <c r="U190" s="369"/>
      <c r="V190" s="369"/>
      <c r="W190" s="369"/>
      <c r="X190" s="369"/>
      <c r="Y190" s="369"/>
      <c r="Z190" s="369"/>
      <c r="AA190" s="369"/>
      <c r="AB190" s="369"/>
      <c r="AC190" s="369"/>
      <c r="AD190" s="369"/>
      <c r="AE190" s="369"/>
      <c r="AF190" s="369"/>
      <c r="AG190" s="369"/>
      <c r="AH190" s="369"/>
      <c r="AI190" s="369"/>
      <c r="AJ190" s="369"/>
      <c r="AK190" s="369"/>
      <c r="AL190" s="369"/>
      <c r="AM190" s="349"/>
    </row>
    <row r="191" spans="1:39" ht="15" customHeight="1">
      <c r="A191" s="369"/>
      <c r="B191" s="369"/>
      <c r="C191" s="369"/>
      <c r="D191" s="369"/>
      <c r="E191" s="369"/>
      <c r="F191" s="369"/>
      <c r="G191" s="369"/>
      <c r="H191" s="369"/>
      <c r="I191" s="369"/>
      <c r="J191" s="369"/>
      <c r="K191" s="369"/>
      <c r="L191" s="369"/>
      <c r="M191" s="369"/>
      <c r="N191" s="369"/>
      <c r="O191" s="369"/>
      <c r="P191" s="369"/>
      <c r="Q191" s="369"/>
      <c r="R191" s="369"/>
      <c r="S191" s="369"/>
      <c r="T191" s="369"/>
      <c r="U191" s="369"/>
      <c r="V191" s="369"/>
      <c r="W191" s="369"/>
      <c r="X191" s="369"/>
      <c r="Y191" s="369"/>
      <c r="Z191" s="369"/>
      <c r="AA191" s="369"/>
      <c r="AB191" s="369"/>
      <c r="AC191" s="369"/>
      <c r="AD191" s="369"/>
      <c r="AE191" s="369"/>
      <c r="AF191" s="369"/>
      <c r="AG191" s="369"/>
      <c r="AH191" s="369"/>
      <c r="AI191" s="369"/>
      <c r="AJ191" s="369"/>
      <c r="AK191" s="369"/>
      <c r="AL191" s="369"/>
      <c r="AM191" s="349"/>
    </row>
    <row r="192" spans="1:39" ht="15" customHeight="1">
      <c r="A192" s="369"/>
      <c r="B192" s="369"/>
      <c r="C192" s="369"/>
      <c r="D192" s="369"/>
      <c r="E192" s="369"/>
      <c r="F192" s="369"/>
      <c r="G192" s="369"/>
      <c r="H192" s="369"/>
      <c r="I192" s="369"/>
      <c r="J192" s="369"/>
      <c r="K192" s="369"/>
      <c r="L192" s="369"/>
      <c r="M192" s="369"/>
      <c r="N192" s="369"/>
      <c r="O192" s="369"/>
      <c r="P192" s="369"/>
      <c r="Q192" s="369"/>
      <c r="R192" s="369"/>
      <c r="S192" s="369"/>
      <c r="T192" s="369"/>
      <c r="U192" s="369"/>
      <c r="V192" s="369"/>
      <c r="W192" s="369"/>
      <c r="X192" s="369"/>
      <c r="Y192" s="369"/>
      <c r="Z192" s="369"/>
      <c r="AA192" s="369"/>
      <c r="AB192" s="369"/>
      <c r="AC192" s="369"/>
      <c r="AD192" s="369"/>
      <c r="AE192" s="369"/>
      <c r="AF192" s="369"/>
      <c r="AG192" s="369"/>
      <c r="AH192" s="369"/>
      <c r="AI192" s="369"/>
      <c r="AJ192" s="369"/>
      <c r="AK192" s="369"/>
      <c r="AL192" s="369"/>
      <c r="AM192" s="349"/>
    </row>
    <row r="193" spans="1:39" ht="15" customHeight="1">
      <c r="A193" s="369"/>
      <c r="B193" s="369"/>
      <c r="C193" s="369"/>
      <c r="D193" s="369"/>
      <c r="E193" s="369"/>
      <c r="F193" s="369"/>
      <c r="G193" s="369"/>
      <c r="H193" s="369"/>
      <c r="I193" s="369"/>
      <c r="J193" s="369"/>
      <c r="K193" s="369"/>
      <c r="L193" s="369"/>
      <c r="M193" s="369"/>
      <c r="N193" s="369"/>
      <c r="O193" s="369"/>
      <c r="P193" s="369"/>
      <c r="Q193" s="369"/>
      <c r="R193" s="369"/>
      <c r="S193" s="369"/>
      <c r="T193" s="369"/>
      <c r="U193" s="369"/>
      <c r="V193" s="369"/>
      <c r="W193" s="369"/>
      <c r="X193" s="369"/>
      <c r="Y193" s="369"/>
      <c r="Z193" s="369"/>
      <c r="AA193" s="369"/>
      <c r="AB193" s="369"/>
      <c r="AC193" s="369"/>
      <c r="AD193" s="369"/>
      <c r="AE193" s="369"/>
      <c r="AF193" s="369"/>
      <c r="AG193" s="369"/>
      <c r="AH193" s="369"/>
      <c r="AI193" s="369"/>
      <c r="AJ193" s="369"/>
      <c r="AK193" s="369"/>
      <c r="AL193" s="369"/>
      <c r="AM193" s="349"/>
    </row>
    <row r="194" spans="1:39" ht="15" customHeight="1">
      <c r="A194" s="369"/>
      <c r="B194" s="369"/>
      <c r="C194" s="369"/>
      <c r="D194" s="369"/>
      <c r="E194" s="369"/>
      <c r="F194" s="369"/>
      <c r="G194" s="369"/>
      <c r="H194" s="369"/>
      <c r="I194" s="369"/>
      <c r="J194" s="369"/>
      <c r="K194" s="369"/>
      <c r="L194" s="369"/>
      <c r="M194" s="369"/>
      <c r="N194" s="369"/>
      <c r="O194" s="369"/>
      <c r="P194" s="369"/>
      <c r="Q194" s="369"/>
      <c r="R194" s="369"/>
      <c r="S194" s="369"/>
      <c r="T194" s="369"/>
      <c r="U194" s="369"/>
      <c r="V194" s="369"/>
      <c r="W194" s="369"/>
      <c r="X194" s="369"/>
      <c r="Y194" s="369"/>
      <c r="Z194" s="369"/>
      <c r="AA194" s="369"/>
      <c r="AB194" s="369"/>
      <c r="AC194" s="369"/>
      <c r="AD194" s="369"/>
      <c r="AE194" s="369"/>
      <c r="AF194" s="369"/>
      <c r="AG194" s="369"/>
      <c r="AH194" s="369"/>
      <c r="AI194" s="369"/>
      <c r="AJ194" s="369"/>
      <c r="AK194" s="369"/>
      <c r="AL194" s="369"/>
      <c r="AM194" s="349"/>
    </row>
    <row r="195" spans="1:39" ht="15" customHeight="1">
      <c r="A195" s="369"/>
      <c r="B195" s="369"/>
      <c r="C195" s="369"/>
      <c r="D195" s="369"/>
      <c r="E195" s="369"/>
      <c r="F195" s="369"/>
      <c r="G195" s="369"/>
      <c r="H195" s="369"/>
      <c r="I195" s="369"/>
      <c r="J195" s="369"/>
      <c r="K195" s="369"/>
      <c r="L195" s="369"/>
      <c r="M195" s="369"/>
      <c r="N195" s="369"/>
      <c r="O195" s="369"/>
      <c r="P195" s="369"/>
      <c r="Q195" s="369"/>
      <c r="R195" s="369"/>
      <c r="S195" s="369"/>
      <c r="T195" s="369"/>
      <c r="U195" s="369"/>
      <c r="V195" s="369"/>
      <c r="W195" s="369"/>
      <c r="X195" s="369"/>
      <c r="Y195" s="369"/>
      <c r="Z195" s="369"/>
      <c r="AA195" s="369"/>
      <c r="AB195" s="369"/>
      <c r="AC195" s="369"/>
      <c r="AD195" s="369"/>
      <c r="AE195" s="369"/>
      <c r="AF195" s="369"/>
      <c r="AG195" s="369"/>
      <c r="AH195" s="369"/>
      <c r="AI195" s="369"/>
      <c r="AJ195" s="369"/>
      <c r="AK195" s="369"/>
      <c r="AL195" s="369"/>
      <c r="AM195" s="349"/>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70:AG70"/>
    <mergeCell ref="AH70:AK70"/>
    <mergeCell ref="B71:AG71"/>
    <mergeCell ref="AH71:AK71"/>
    <mergeCell ref="B72:AG72"/>
    <mergeCell ref="AH72:AK72"/>
    <mergeCell ref="B64:AE64"/>
    <mergeCell ref="B65:AE65"/>
    <mergeCell ref="B66:AE66"/>
    <mergeCell ref="B67:AE67"/>
    <mergeCell ref="B68:AE68"/>
    <mergeCell ref="B69:AE69"/>
    <mergeCell ref="B76:AG76"/>
    <mergeCell ref="AH76:AK76"/>
    <mergeCell ref="B77:AG77"/>
    <mergeCell ref="AH77:AK77"/>
    <mergeCell ref="B78:AG78"/>
    <mergeCell ref="AH78:AK78"/>
    <mergeCell ref="B73:AG73"/>
    <mergeCell ref="AH73:AK73"/>
    <mergeCell ref="B74:AG74"/>
    <mergeCell ref="AH74:AK74"/>
    <mergeCell ref="B75:AG75"/>
    <mergeCell ref="AH75:AK75"/>
    <mergeCell ref="B82:AG82"/>
    <mergeCell ref="AH82:AK82"/>
    <mergeCell ref="B83:AG83"/>
    <mergeCell ref="AH83:AK83"/>
    <mergeCell ref="B84:AG84"/>
    <mergeCell ref="AH84:AK84"/>
    <mergeCell ref="B79:AG79"/>
    <mergeCell ref="AH79:AK79"/>
    <mergeCell ref="B80:AG80"/>
    <mergeCell ref="AH80:AK80"/>
    <mergeCell ref="B81:AG81"/>
    <mergeCell ref="AH81:AK81"/>
    <mergeCell ref="B88:AG88"/>
    <mergeCell ref="AH88:AK88"/>
    <mergeCell ref="B89:AG89"/>
    <mergeCell ref="AH89:AK89"/>
    <mergeCell ref="B90:AG90"/>
    <mergeCell ref="AH90:AK90"/>
    <mergeCell ref="B85:AG85"/>
    <mergeCell ref="AH85:AK85"/>
    <mergeCell ref="B86:AG86"/>
    <mergeCell ref="AH86:AK86"/>
    <mergeCell ref="B87:AG87"/>
    <mergeCell ref="AH87:AK87"/>
    <mergeCell ref="B94:AG94"/>
    <mergeCell ref="AH94:AK94"/>
    <mergeCell ref="B95:AG95"/>
    <mergeCell ref="AH95:AK95"/>
    <mergeCell ref="B96:AG96"/>
    <mergeCell ref="AH96:AK96"/>
    <mergeCell ref="B91:AG91"/>
    <mergeCell ref="AH91:AK91"/>
    <mergeCell ref="B92:AG92"/>
    <mergeCell ref="AH92:AK92"/>
    <mergeCell ref="B93:AG93"/>
    <mergeCell ref="AH93:AK93"/>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s>
  <phoneticPr fontId="1"/>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118" zoomScaleNormal="96" zoomScaleSheetLayoutView="118" workbookViewId="0"/>
  </sheetViews>
  <sheetFormatPr defaultColWidth="2.6640625" defaultRowHeight="13.2"/>
  <cols>
    <col min="1" max="1" width="1.6640625" style="6" customWidth="1"/>
    <col min="2" max="8" width="2.6640625" style="6"/>
    <col min="9" max="9" width="3" style="6" customWidth="1"/>
    <col min="10" max="14" width="2.6640625" style="6"/>
    <col min="15" max="15" width="2.6640625" style="6" customWidth="1"/>
    <col min="16" max="34" width="2.6640625" style="6"/>
    <col min="35" max="37" width="2.44140625" style="6" customWidth="1"/>
    <col min="38" max="38" width="0.88671875" style="6" customWidth="1"/>
    <col min="39" max="44" width="6.6640625" style="6" hidden="1" customWidth="1"/>
    <col min="45" max="51" width="0" style="6" hidden="1" customWidth="1"/>
    <col min="52" max="52" width="2.6640625" style="6"/>
    <col min="53" max="53" width="1.6640625" style="6" customWidth="1"/>
    <col min="54" max="60" width="2.6640625" style="6"/>
    <col min="61" max="61" width="3" style="6" customWidth="1"/>
    <col min="62" max="86" width="2.6640625" style="6"/>
    <col min="87" max="89" width="2.44140625" style="6" customWidth="1"/>
    <col min="90" max="90" width="0.88671875" style="6" customWidth="1"/>
    <col min="91" max="96" width="6.6640625" style="6" hidden="1" customWidth="1"/>
    <col min="97" max="103" width="0" style="6" hidden="1" customWidth="1"/>
    <col min="104" max="142" width="2.6640625" style="6"/>
    <col min="143" max="143" width="0" style="6" hidden="1" customWidth="1"/>
    <col min="144" max="145" width="7.33203125" style="6" hidden="1" customWidth="1"/>
    <col min="146" max="146" width="7.109375" style="6" hidden="1" customWidth="1"/>
    <col min="147" max="147" width="7" style="6" hidden="1" customWidth="1"/>
    <col min="148" max="155" width="0" style="6" hidden="1" customWidth="1"/>
    <col min="156" max="194" width="2.6640625" style="6"/>
    <col min="195" max="195" width="0" style="6" hidden="1" customWidth="1"/>
    <col min="196" max="196" width="9.33203125" style="6" hidden="1" customWidth="1"/>
    <col min="197" max="197" width="8.44140625" style="6" hidden="1" customWidth="1"/>
    <col min="198" max="198" width="8.21875" style="6" hidden="1" customWidth="1"/>
    <col min="199" max="199" width="6.6640625" style="6" hidden="1" customWidth="1"/>
    <col min="200" max="200" width="0" style="6" hidden="1" customWidth="1"/>
    <col min="201" max="16384" width="2.6640625" style="6"/>
  </cols>
  <sheetData>
    <row r="1" spans="1:200" ht="15" customHeight="1">
      <c r="A1" s="348" t="s">
        <v>2463</v>
      </c>
      <c r="B1" s="348"/>
      <c r="C1" s="347"/>
      <c r="D1" s="489" t="s">
        <v>2462</v>
      </c>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c r="AG1" s="489"/>
      <c r="AH1" s="489"/>
      <c r="AI1" s="489"/>
      <c r="AJ1" s="347"/>
      <c r="AK1" s="347"/>
      <c r="AL1" s="261"/>
      <c r="AM1" s="4"/>
      <c r="BA1" s="348" t="s">
        <v>2464</v>
      </c>
      <c r="BB1" s="348"/>
      <c r="BC1" s="347"/>
      <c r="BD1" s="489" t="s">
        <v>2462</v>
      </c>
      <c r="BE1" s="489"/>
      <c r="BF1" s="489"/>
      <c r="BG1" s="489"/>
      <c r="BH1" s="489"/>
      <c r="BI1" s="489"/>
      <c r="BJ1" s="489"/>
      <c r="BK1" s="489"/>
      <c r="BL1" s="489"/>
      <c r="BM1" s="489"/>
      <c r="BN1" s="489"/>
      <c r="BO1" s="489"/>
      <c r="BP1" s="489"/>
      <c r="BQ1" s="489"/>
      <c r="BR1" s="489"/>
      <c r="BS1" s="489"/>
      <c r="BT1" s="489"/>
      <c r="BU1" s="489"/>
      <c r="BV1" s="489"/>
      <c r="BW1" s="489"/>
      <c r="BX1" s="489"/>
      <c r="BY1" s="489"/>
      <c r="BZ1" s="489"/>
      <c r="CA1" s="489"/>
      <c r="CB1" s="489"/>
      <c r="CC1" s="489"/>
      <c r="CD1" s="489"/>
      <c r="CE1" s="489"/>
      <c r="CF1" s="489"/>
      <c r="CG1" s="489"/>
      <c r="CH1" s="489"/>
      <c r="CI1" s="489"/>
      <c r="CJ1" s="347"/>
      <c r="CK1" s="320"/>
      <c r="CL1" s="320"/>
      <c r="CM1" s="4"/>
      <c r="DA1" s="348" t="s">
        <v>2465</v>
      </c>
      <c r="DB1" s="348"/>
      <c r="DC1" s="347"/>
      <c r="DD1" s="489" t="s">
        <v>2462</v>
      </c>
      <c r="DE1" s="489"/>
      <c r="DF1" s="489"/>
      <c r="DG1" s="489"/>
      <c r="DH1" s="489"/>
      <c r="DI1" s="489"/>
      <c r="DJ1" s="489"/>
      <c r="DK1" s="489"/>
      <c r="DL1" s="489"/>
      <c r="DM1" s="489"/>
      <c r="DN1" s="489"/>
      <c r="DO1" s="489"/>
      <c r="DP1" s="489"/>
      <c r="DQ1" s="489"/>
      <c r="DR1" s="489"/>
      <c r="DS1" s="489"/>
      <c r="DT1" s="489"/>
      <c r="DU1" s="489"/>
      <c r="DV1" s="489"/>
      <c r="DW1" s="489"/>
      <c r="DX1" s="489"/>
      <c r="DY1" s="489"/>
      <c r="DZ1" s="489"/>
      <c r="EA1" s="489"/>
      <c r="EB1" s="489"/>
      <c r="EC1" s="489"/>
      <c r="ED1" s="489"/>
      <c r="EE1" s="489"/>
      <c r="EF1" s="489"/>
      <c r="EG1" s="489"/>
      <c r="EH1" s="489"/>
      <c r="EI1" s="489"/>
      <c r="EJ1" s="347"/>
      <c r="EK1" s="320"/>
      <c r="EL1" s="320"/>
      <c r="EM1" s="4"/>
      <c r="FA1" s="348" t="s">
        <v>2466</v>
      </c>
      <c r="FB1" s="348"/>
      <c r="FC1" s="347"/>
      <c r="FD1" s="489" t="s">
        <v>2462</v>
      </c>
      <c r="FE1" s="489"/>
      <c r="FF1" s="489"/>
      <c r="FG1" s="489"/>
      <c r="FH1" s="489"/>
      <c r="FI1" s="489"/>
      <c r="FJ1" s="489"/>
      <c r="FK1" s="489"/>
      <c r="FL1" s="489"/>
      <c r="FM1" s="489"/>
      <c r="FN1" s="489"/>
      <c r="FO1" s="489"/>
      <c r="FP1" s="489"/>
      <c r="FQ1" s="489"/>
      <c r="FR1" s="489"/>
      <c r="FS1" s="489"/>
      <c r="FT1" s="489"/>
      <c r="FU1" s="489"/>
      <c r="FV1" s="489"/>
      <c r="FW1" s="489"/>
      <c r="FX1" s="489"/>
      <c r="FY1" s="489"/>
      <c r="FZ1" s="489"/>
      <c r="GA1" s="489"/>
      <c r="GB1" s="489"/>
      <c r="GC1" s="489"/>
      <c r="GD1" s="489"/>
      <c r="GE1" s="489"/>
      <c r="GF1" s="489"/>
      <c r="GG1" s="489"/>
      <c r="GH1" s="489"/>
      <c r="GI1" s="489"/>
      <c r="GJ1" s="347"/>
      <c r="GK1" s="338"/>
      <c r="GL1" s="338"/>
      <c r="GM1" s="4"/>
    </row>
    <row r="2" spans="1:200" ht="4.05" customHeight="1">
      <c r="A2" s="194"/>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4"/>
      <c r="AK2" s="254"/>
      <c r="AL2" s="254"/>
      <c r="AM2" s="4"/>
      <c r="BA2" s="194"/>
      <c r="BB2" s="194"/>
      <c r="BC2" s="194"/>
      <c r="BD2" s="194"/>
      <c r="BE2" s="194"/>
      <c r="BF2" s="194"/>
      <c r="BG2" s="194"/>
      <c r="BH2" s="194"/>
      <c r="BI2" s="194"/>
      <c r="BJ2" s="194"/>
      <c r="BK2" s="194"/>
      <c r="BL2" s="194"/>
      <c r="BM2" s="194"/>
      <c r="BN2" s="194"/>
      <c r="BO2" s="194"/>
      <c r="BP2" s="194"/>
      <c r="BQ2" s="194"/>
      <c r="BR2" s="194"/>
      <c r="BS2" s="194"/>
      <c r="BT2" s="194"/>
      <c r="BU2" s="194"/>
      <c r="BV2" s="194"/>
      <c r="BW2" s="194"/>
      <c r="BX2" s="194"/>
      <c r="BY2" s="194"/>
      <c r="BZ2" s="194"/>
      <c r="CA2" s="194"/>
      <c r="CB2" s="194"/>
      <c r="CC2" s="194"/>
      <c r="CD2" s="194"/>
      <c r="CE2" s="194"/>
      <c r="CF2" s="194"/>
      <c r="CG2" s="194"/>
      <c r="CH2" s="194"/>
      <c r="CI2" s="194"/>
      <c r="CJ2" s="194"/>
      <c r="CK2" s="314"/>
      <c r="CL2" s="314"/>
      <c r="CM2" s="4"/>
      <c r="DA2" s="194"/>
      <c r="DB2" s="194"/>
      <c r="DC2" s="194"/>
      <c r="DD2" s="194"/>
      <c r="DE2" s="194"/>
      <c r="DF2" s="194"/>
      <c r="DG2" s="194"/>
      <c r="DH2" s="194"/>
      <c r="DI2" s="194"/>
      <c r="DJ2" s="194"/>
      <c r="DK2" s="194"/>
      <c r="DL2" s="194"/>
      <c r="DM2" s="194"/>
      <c r="DN2" s="194"/>
      <c r="DO2" s="194"/>
      <c r="DP2" s="194"/>
      <c r="DQ2" s="194"/>
      <c r="DR2" s="194"/>
      <c r="DS2" s="194"/>
      <c r="DT2" s="194"/>
      <c r="DU2" s="194"/>
      <c r="DV2" s="194"/>
      <c r="DW2" s="194"/>
      <c r="DX2" s="194"/>
      <c r="DY2" s="194"/>
      <c r="DZ2" s="194"/>
      <c r="EA2" s="194"/>
      <c r="EB2" s="194"/>
      <c r="EC2" s="194"/>
      <c r="ED2" s="194"/>
      <c r="EE2" s="194"/>
      <c r="EF2" s="194"/>
      <c r="EG2" s="194"/>
      <c r="EH2" s="194"/>
      <c r="EI2" s="194"/>
      <c r="EJ2" s="194"/>
      <c r="EK2" s="314"/>
      <c r="EL2" s="314"/>
      <c r="EM2" s="4"/>
      <c r="FA2" s="194"/>
      <c r="FB2" s="194"/>
      <c r="FC2" s="194"/>
      <c r="FD2" s="194"/>
      <c r="FE2" s="194"/>
      <c r="FF2" s="194"/>
      <c r="FG2" s="194"/>
      <c r="FH2" s="194"/>
      <c r="FI2" s="194"/>
      <c r="FJ2" s="194"/>
      <c r="FK2" s="194"/>
      <c r="FL2" s="194"/>
      <c r="FM2" s="194"/>
      <c r="FN2" s="194"/>
      <c r="FO2" s="194"/>
      <c r="FP2" s="194"/>
      <c r="FQ2" s="194"/>
      <c r="FR2" s="194"/>
      <c r="FS2" s="194"/>
      <c r="FT2" s="194"/>
      <c r="FU2" s="194"/>
      <c r="FV2" s="194"/>
      <c r="FW2" s="194"/>
      <c r="FX2" s="194"/>
      <c r="FY2" s="194"/>
      <c r="FZ2" s="194"/>
      <c r="GA2" s="194"/>
      <c r="GB2" s="194"/>
      <c r="GC2" s="194"/>
      <c r="GD2" s="194"/>
      <c r="GE2" s="194"/>
      <c r="GF2" s="194"/>
      <c r="GG2" s="194"/>
      <c r="GH2" s="194"/>
      <c r="GI2" s="194"/>
      <c r="GJ2" s="194"/>
      <c r="GK2" s="332"/>
      <c r="GL2" s="332"/>
      <c r="GM2" s="4"/>
    </row>
    <row r="3" spans="1:200" ht="4.05" customHeight="1">
      <c r="A3" s="193"/>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c r="AI3" s="212"/>
      <c r="AJ3" s="212"/>
      <c r="AK3" s="212"/>
      <c r="AL3" s="213"/>
      <c r="AM3" s="4"/>
      <c r="BA3" s="193"/>
      <c r="BB3" s="212"/>
      <c r="BC3" s="212"/>
      <c r="BD3" s="212"/>
      <c r="BE3" s="212"/>
      <c r="BF3" s="212"/>
      <c r="BG3" s="212"/>
      <c r="BH3" s="212"/>
      <c r="BI3" s="212"/>
      <c r="BJ3" s="212"/>
      <c r="BK3" s="212"/>
      <c r="BL3" s="212"/>
      <c r="BM3" s="212"/>
      <c r="BN3" s="212"/>
      <c r="BO3" s="212"/>
      <c r="BP3" s="212"/>
      <c r="BQ3" s="212"/>
      <c r="BR3" s="212"/>
      <c r="BS3" s="212"/>
      <c r="BT3" s="212"/>
      <c r="BU3" s="212"/>
      <c r="BV3" s="212"/>
      <c r="BW3" s="212"/>
      <c r="BX3" s="212"/>
      <c r="BY3" s="212"/>
      <c r="BZ3" s="212"/>
      <c r="CA3" s="212"/>
      <c r="CB3" s="212"/>
      <c r="CC3" s="212"/>
      <c r="CD3" s="212"/>
      <c r="CE3" s="212"/>
      <c r="CF3" s="212"/>
      <c r="CG3" s="212"/>
      <c r="CH3" s="212"/>
      <c r="CI3" s="212"/>
      <c r="CJ3" s="212"/>
      <c r="CK3" s="212"/>
      <c r="CL3" s="213"/>
      <c r="CM3" s="4"/>
      <c r="DA3" s="193"/>
      <c r="DB3" s="212"/>
      <c r="DC3" s="212"/>
      <c r="DD3" s="212"/>
      <c r="DE3" s="212"/>
      <c r="DF3" s="212"/>
      <c r="DG3" s="212"/>
      <c r="DH3" s="212"/>
      <c r="DI3" s="212"/>
      <c r="DJ3" s="212"/>
      <c r="DK3" s="212"/>
      <c r="DL3" s="212"/>
      <c r="DM3" s="212"/>
      <c r="DN3" s="212"/>
      <c r="DO3" s="212"/>
      <c r="DP3" s="212"/>
      <c r="DQ3" s="212"/>
      <c r="DR3" s="212"/>
      <c r="DS3" s="212"/>
      <c r="DT3" s="212"/>
      <c r="DU3" s="212"/>
      <c r="DV3" s="212"/>
      <c r="DW3" s="212"/>
      <c r="DX3" s="212"/>
      <c r="DY3" s="212"/>
      <c r="DZ3" s="212"/>
      <c r="EA3" s="212"/>
      <c r="EB3" s="212"/>
      <c r="EC3" s="212"/>
      <c r="ED3" s="212"/>
      <c r="EE3" s="212"/>
      <c r="EF3" s="212"/>
      <c r="EG3" s="212"/>
      <c r="EH3" s="212"/>
      <c r="EI3" s="212"/>
      <c r="EJ3" s="212"/>
      <c r="EK3" s="212"/>
      <c r="EL3" s="213"/>
      <c r="EM3" s="4"/>
      <c r="FA3" s="193"/>
      <c r="FB3" s="212"/>
      <c r="FC3" s="212"/>
      <c r="FD3" s="212"/>
      <c r="FE3" s="212"/>
      <c r="FF3" s="212"/>
      <c r="FG3" s="212"/>
      <c r="FH3" s="212"/>
      <c r="FI3" s="212"/>
      <c r="FJ3" s="212"/>
      <c r="FK3" s="212"/>
      <c r="FL3" s="212"/>
      <c r="FM3" s="212"/>
      <c r="FN3" s="212"/>
      <c r="FO3" s="212"/>
      <c r="FP3" s="212"/>
      <c r="FQ3" s="212"/>
      <c r="FR3" s="212"/>
      <c r="FS3" s="212"/>
      <c r="FT3" s="212"/>
      <c r="FU3" s="212"/>
      <c r="FV3" s="212"/>
      <c r="FW3" s="212"/>
      <c r="FX3" s="212"/>
      <c r="FY3" s="212"/>
      <c r="FZ3" s="212"/>
      <c r="GA3" s="212"/>
      <c r="GB3" s="212"/>
      <c r="GC3" s="212"/>
      <c r="GD3" s="212"/>
      <c r="GE3" s="212"/>
      <c r="GF3" s="212"/>
      <c r="GG3" s="212"/>
      <c r="GH3" s="212"/>
      <c r="GI3" s="212"/>
      <c r="GJ3" s="212"/>
      <c r="GK3" s="212"/>
      <c r="GL3" s="213"/>
      <c r="GM3" s="4"/>
    </row>
    <row r="4" spans="1:200" ht="17.55" customHeight="1">
      <c r="A4" s="191" t="s">
        <v>41</v>
      </c>
      <c r="B4" s="186"/>
      <c r="C4" s="186"/>
      <c r="D4" s="186"/>
      <c r="E4" s="186"/>
      <c r="F4" s="186"/>
      <c r="G4" s="166"/>
      <c r="H4" s="166"/>
      <c r="I4" s="286"/>
      <c r="J4" s="171"/>
      <c r="K4" s="251" t="s">
        <v>42</v>
      </c>
      <c r="L4" s="251"/>
      <c r="M4" s="251"/>
      <c r="N4" s="251"/>
      <c r="O4" s="172"/>
      <c r="P4" s="251" t="s">
        <v>43</v>
      </c>
      <c r="Q4" s="251"/>
      <c r="R4" s="251"/>
      <c r="S4" s="251"/>
      <c r="T4" s="172"/>
      <c r="U4" s="251" t="s">
        <v>44</v>
      </c>
      <c r="V4" s="251"/>
      <c r="W4" s="251"/>
      <c r="X4" s="251"/>
      <c r="Y4" s="172"/>
      <c r="Z4" s="251" t="s">
        <v>45</v>
      </c>
      <c r="AA4" s="251"/>
      <c r="AB4" s="251"/>
      <c r="AC4" s="251"/>
      <c r="AD4" s="163"/>
      <c r="AE4" s="166"/>
      <c r="AF4" s="166"/>
      <c r="AG4" s="284"/>
      <c r="AH4" s="284"/>
      <c r="AI4" s="284"/>
      <c r="AJ4" s="284"/>
      <c r="AK4" s="284"/>
      <c r="AL4" s="286"/>
      <c r="AM4" s="4" t="str">
        <f>IF(COUNTIF(AN4:AQ4,TRUE)&gt;1,"複数選択",IF(COUNTIF(AN4:AQ4,TRUE)=0,"未入力",""))</f>
        <v>未入力</v>
      </c>
      <c r="AN4" s="6" t="b">
        <v>0</v>
      </c>
      <c r="AO4" s="6" t="b">
        <v>0</v>
      </c>
      <c r="AP4" s="6" t="b">
        <v>0</v>
      </c>
      <c r="AQ4" s="6" t="b">
        <v>0</v>
      </c>
      <c r="AS4" s="244">
        <f>COUNTIF(AN4:AQ4, TRUE)</f>
        <v>0</v>
      </c>
      <c r="AT4" s="243" t="str">
        <f>IF(AS4&gt;=2, "選択は1つまでです。",IF(COUNTIF(AN4:AQ4,TRUE)=0,"未入力です。",""))</f>
        <v>未入力です。</v>
      </c>
      <c r="AU4" s="243"/>
      <c r="AV4" s="243"/>
      <c r="AW4" s="243"/>
      <c r="AX4" s="243"/>
      <c r="AY4" s="243"/>
      <c r="BA4" s="191" t="s">
        <v>41</v>
      </c>
      <c r="BB4" s="186"/>
      <c r="BC4" s="186"/>
      <c r="BD4" s="186"/>
      <c r="BE4" s="186"/>
      <c r="BF4" s="186"/>
      <c r="BG4" s="166"/>
      <c r="BH4" s="166"/>
      <c r="BI4" s="286"/>
      <c r="BJ4" s="171"/>
      <c r="BK4" s="313" t="s">
        <v>42</v>
      </c>
      <c r="BL4" s="313"/>
      <c r="BM4" s="313"/>
      <c r="BN4" s="313"/>
      <c r="BO4" s="172"/>
      <c r="BP4" s="313" t="s">
        <v>43</v>
      </c>
      <c r="BQ4" s="313"/>
      <c r="BR4" s="313"/>
      <c r="BS4" s="313"/>
      <c r="BT4" s="172"/>
      <c r="BU4" s="313" t="s">
        <v>44</v>
      </c>
      <c r="BV4" s="313"/>
      <c r="BW4" s="313"/>
      <c r="BX4" s="313"/>
      <c r="BY4" s="172"/>
      <c r="BZ4" s="313" t="s">
        <v>45</v>
      </c>
      <c r="CA4" s="313"/>
      <c r="CB4" s="313"/>
      <c r="CC4" s="313"/>
      <c r="CD4" s="163"/>
      <c r="CE4" s="166"/>
      <c r="CF4" s="166"/>
      <c r="CG4" s="284"/>
      <c r="CH4" s="284"/>
      <c r="CI4" s="284"/>
      <c r="CJ4" s="284"/>
      <c r="CK4" s="284"/>
      <c r="CL4" s="286"/>
      <c r="CM4" s="4" t="str">
        <f>IF(COUNTIF(CN4:CQ4,TRUE)&gt;1,"複数選択",IF(COUNTIF(CN4:CQ4,TRUE)=0,"未入力",""))</f>
        <v>未入力</v>
      </c>
      <c r="CN4" s="6" t="b">
        <v>0</v>
      </c>
      <c r="CO4" s="6" t="b">
        <v>0</v>
      </c>
      <c r="CP4" s="6" t="b">
        <v>0</v>
      </c>
      <c r="CQ4" s="6" t="b">
        <v>0</v>
      </c>
      <c r="CS4" s="244">
        <f>COUNTIF(CN4:CQ4, TRUE)</f>
        <v>0</v>
      </c>
      <c r="CT4" s="243" t="str">
        <f>IF(CS4&gt;=2, "選択は1つまでです。",IF(COUNTIF(CN4:CQ4,TRUE)=0,"未入力です。",""))</f>
        <v>未入力です。</v>
      </c>
      <c r="CU4" s="243"/>
      <c r="CV4" s="243"/>
      <c r="CW4" s="243"/>
      <c r="CX4" s="243"/>
      <c r="CY4" s="243"/>
      <c r="DA4" s="191" t="s">
        <v>41</v>
      </c>
      <c r="DB4" s="186"/>
      <c r="DC4" s="186"/>
      <c r="DD4" s="186"/>
      <c r="DE4" s="186"/>
      <c r="DF4" s="186"/>
      <c r="DG4" s="166"/>
      <c r="DH4" s="166"/>
      <c r="DI4" s="286"/>
      <c r="DJ4" s="171"/>
      <c r="DK4" s="313" t="s">
        <v>42</v>
      </c>
      <c r="DL4" s="313"/>
      <c r="DM4" s="313"/>
      <c r="DN4" s="313"/>
      <c r="DO4" s="172"/>
      <c r="DP4" s="313" t="s">
        <v>43</v>
      </c>
      <c r="DQ4" s="313"/>
      <c r="DR4" s="313"/>
      <c r="DS4" s="313"/>
      <c r="DT4" s="172"/>
      <c r="DU4" s="313" t="s">
        <v>44</v>
      </c>
      <c r="DV4" s="313"/>
      <c r="DW4" s="313"/>
      <c r="DX4" s="313"/>
      <c r="DY4" s="172"/>
      <c r="DZ4" s="313" t="s">
        <v>45</v>
      </c>
      <c r="EA4" s="313"/>
      <c r="EB4" s="313"/>
      <c r="EC4" s="313"/>
      <c r="ED4" s="163"/>
      <c r="EE4" s="166"/>
      <c r="EF4" s="166"/>
      <c r="EG4" s="284"/>
      <c r="EH4" s="284"/>
      <c r="EI4" s="284"/>
      <c r="EJ4" s="284"/>
      <c r="EK4" s="284"/>
      <c r="EL4" s="286"/>
      <c r="EM4" s="4" t="str">
        <f>IF(COUNTIF(EN4:EQ4,TRUE)&gt;1,"複数選択",IF(COUNTIF(EN4:EQ4,TRUE)=0,"未入力",""))</f>
        <v>未入力</v>
      </c>
      <c r="EN4" s="6" t="b">
        <v>0</v>
      </c>
      <c r="EO4" s="6" t="b">
        <v>0</v>
      </c>
      <c r="EP4" s="6" t="b">
        <v>0</v>
      </c>
      <c r="EQ4" s="6" t="b">
        <v>0</v>
      </c>
      <c r="ES4" s="244">
        <f>COUNTIF(EN4:EQ4, TRUE)</f>
        <v>0</v>
      </c>
      <c r="ET4" s="243" t="str">
        <f>IF(ES4&gt;=2, "選択は1つまでです。",IF(COUNTIF(EN4:EQ4,TRUE)=0,"未入力です。",""))</f>
        <v>未入力です。</v>
      </c>
      <c r="FA4" s="191" t="s">
        <v>41</v>
      </c>
      <c r="FB4" s="186"/>
      <c r="FC4" s="186"/>
      <c r="FD4" s="186"/>
      <c r="FE4" s="186"/>
      <c r="FF4" s="186"/>
      <c r="FG4" s="166"/>
      <c r="FH4" s="166"/>
      <c r="FI4" s="286"/>
      <c r="FJ4" s="171"/>
      <c r="FK4" s="331" t="s">
        <v>42</v>
      </c>
      <c r="FL4" s="331"/>
      <c r="FM4" s="331"/>
      <c r="FN4" s="331"/>
      <c r="FO4" s="172"/>
      <c r="FP4" s="331" t="s">
        <v>43</v>
      </c>
      <c r="FQ4" s="331"/>
      <c r="FR4" s="331"/>
      <c r="FS4" s="331"/>
      <c r="FT4" s="172"/>
      <c r="FU4" s="331" t="s">
        <v>44</v>
      </c>
      <c r="FV4" s="331"/>
      <c r="FW4" s="331"/>
      <c r="FX4" s="331"/>
      <c r="FY4" s="172"/>
      <c r="FZ4" s="331" t="s">
        <v>45</v>
      </c>
      <c r="GA4" s="331"/>
      <c r="GB4" s="331"/>
      <c r="GC4" s="331"/>
      <c r="GD4" s="163"/>
      <c r="GE4" s="166"/>
      <c r="GF4" s="166"/>
      <c r="GG4" s="284"/>
      <c r="GH4" s="284"/>
      <c r="GI4" s="284"/>
      <c r="GJ4" s="284"/>
      <c r="GK4" s="284"/>
      <c r="GL4" s="286"/>
      <c r="GM4" s="4" t="str">
        <f>IF(COUNTIF(GN4:GQ4,TRUE)&gt;1,"複数選択",IF(COUNTIF(GN4:GQ4,TRUE)=0,"未入力",""))</f>
        <v>未入力</v>
      </c>
      <c r="GN4" s="6" t="b">
        <v>0</v>
      </c>
      <c r="GO4" s="6" t="b">
        <v>0</v>
      </c>
      <c r="GP4" s="6" t="b">
        <v>0</v>
      </c>
      <c r="GQ4" s="6" t="b">
        <v>0</v>
      </c>
    </row>
    <row r="5" spans="1:200" ht="4.05" customHeight="1">
      <c r="A5" s="165"/>
      <c r="B5" s="166"/>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7"/>
      <c r="AM5" s="4"/>
      <c r="AS5" s="244"/>
      <c r="BA5" s="165"/>
      <c r="BB5" s="166"/>
      <c r="BC5" s="166"/>
      <c r="BD5" s="166"/>
      <c r="BE5" s="166"/>
      <c r="BF5" s="166"/>
      <c r="BG5" s="166"/>
      <c r="BH5" s="166"/>
      <c r="BI5" s="166"/>
      <c r="BJ5" s="166"/>
      <c r="BK5" s="166"/>
      <c r="BL5" s="166"/>
      <c r="BM5" s="166"/>
      <c r="BN5" s="166"/>
      <c r="BO5" s="166"/>
      <c r="BP5" s="166"/>
      <c r="BQ5" s="166"/>
      <c r="BR5" s="166"/>
      <c r="BS5" s="166"/>
      <c r="BT5" s="166"/>
      <c r="BU5" s="166"/>
      <c r="BV5" s="166"/>
      <c r="BW5" s="166"/>
      <c r="BX5" s="166"/>
      <c r="BY5" s="166"/>
      <c r="BZ5" s="166"/>
      <c r="CA5" s="166"/>
      <c r="CB5" s="166"/>
      <c r="CC5" s="166"/>
      <c r="CD5" s="166"/>
      <c r="CE5" s="166"/>
      <c r="CF5" s="166"/>
      <c r="CG5" s="166"/>
      <c r="CH5" s="166"/>
      <c r="CI5" s="166"/>
      <c r="CJ5" s="166"/>
      <c r="CK5" s="166"/>
      <c r="CL5" s="167"/>
      <c r="CM5" s="4"/>
      <c r="CS5" s="244"/>
      <c r="DA5" s="165"/>
      <c r="DB5" s="166"/>
      <c r="DC5" s="166"/>
      <c r="DD5" s="166"/>
      <c r="DE5" s="166"/>
      <c r="DF5" s="166"/>
      <c r="DG5" s="166"/>
      <c r="DH5" s="166"/>
      <c r="DI5" s="166"/>
      <c r="DJ5" s="166"/>
      <c r="DK5" s="166"/>
      <c r="DL5" s="166"/>
      <c r="DM5" s="166"/>
      <c r="DN5" s="166"/>
      <c r="DO5" s="166"/>
      <c r="DP5" s="166"/>
      <c r="DQ5" s="166"/>
      <c r="DR5" s="166"/>
      <c r="DS5" s="166"/>
      <c r="DT5" s="166"/>
      <c r="DU5" s="166"/>
      <c r="DV5" s="166"/>
      <c r="DW5" s="166"/>
      <c r="DX5" s="166"/>
      <c r="DY5" s="166"/>
      <c r="DZ5" s="166"/>
      <c r="EA5" s="166"/>
      <c r="EB5" s="166"/>
      <c r="EC5" s="166"/>
      <c r="ED5" s="166"/>
      <c r="EE5" s="166"/>
      <c r="EF5" s="166"/>
      <c r="EG5" s="166"/>
      <c r="EH5" s="166"/>
      <c r="EI5" s="166"/>
      <c r="EJ5" s="166"/>
      <c r="EK5" s="166"/>
      <c r="EL5" s="167"/>
      <c r="EM5" s="4"/>
      <c r="ES5" s="244"/>
      <c r="FA5" s="165"/>
      <c r="FB5" s="166"/>
      <c r="FC5" s="166"/>
      <c r="FD5" s="166"/>
      <c r="FE5" s="166"/>
      <c r="FF5" s="166"/>
      <c r="FG5" s="166"/>
      <c r="FH5" s="166"/>
      <c r="FI5" s="166"/>
      <c r="FJ5" s="166"/>
      <c r="FK5" s="166"/>
      <c r="FL5" s="166"/>
      <c r="FM5" s="166"/>
      <c r="FN5" s="166"/>
      <c r="FO5" s="166"/>
      <c r="FP5" s="166"/>
      <c r="FQ5" s="166"/>
      <c r="FR5" s="166"/>
      <c r="FS5" s="166"/>
      <c r="FT5" s="166"/>
      <c r="FU5" s="166"/>
      <c r="FV5" s="166"/>
      <c r="FW5" s="166"/>
      <c r="FX5" s="166"/>
      <c r="FY5" s="166"/>
      <c r="FZ5" s="166"/>
      <c r="GA5" s="166"/>
      <c r="GB5" s="166"/>
      <c r="GC5" s="166"/>
      <c r="GD5" s="166"/>
      <c r="GE5" s="166"/>
      <c r="GF5" s="166"/>
      <c r="GG5" s="166"/>
      <c r="GH5" s="166"/>
      <c r="GI5" s="166"/>
      <c r="GJ5" s="166"/>
      <c r="GK5" s="166"/>
      <c r="GL5" s="167"/>
      <c r="GM5" s="4"/>
    </row>
    <row r="6" spans="1:200" ht="3.6" customHeight="1">
      <c r="A6" s="178"/>
      <c r="B6" s="162"/>
      <c r="C6" s="162"/>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79"/>
      <c r="AM6" s="4"/>
      <c r="AS6" s="244"/>
      <c r="BA6" s="178"/>
      <c r="BB6" s="162"/>
      <c r="BC6" s="162"/>
      <c r="BD6" s="162"/>
      <c r="BE6" s="162"/>
      <c r="BF6" s="162"/>
      <c r="BG6" s="162"/>
      <c r="BH6" s="162"/>
      <c r="BI6" s="162"/>
      <c r="BJ6" s="162"/>
      <c r="BK6" s="162"/>
      <c r="BL6" s="162"/>
      <c r="BM6" s="162"/>
      <c r="BN6" s="162"/>
      <c r="BO6" s="162"/>
      <c r="BP6" s="162"/>
      <c r="BQ6" s="162"/>
      <c r="BR6" s="162"/>
      <c r="BS6" s="162"/>
      <c r="BT6" s="162"/>
      <c r="BU6" s="162"/>
      <c r="BV6" s="162"/>
      <c r="BW6" s="162"/>
      <c r="BX6" s="162"/>
      <c r="BY6" s="162"/>
      <c r="BZ6" s="162"/>
      <c r="CA6" s="162"/>
      <c r="CB6" s="162"/>
      <c r="CC6" s="162"/>
      <c r="CD6" s="162"/>
      <c r="CE6" s="162"/>
      <c r="CF6" s="162"/>
      <c r="CG6" s="162"/>
      <c r="CH6" s="162"/>
      <c r="CI6" s="162"/>
      <c r="CJ6" s="162"/>
      <c r="CK6" s="162"/>
      <c r="CL6" s="179"/>
      <c r="CM6" s="4"/>
      <c r="CS6" s="244"/>
      <c r="DA6" s="178"/>
      <c r="DB6" s="162"/>
      <c r="DC6" s="162"/>
      <c r="DD6" s="162"/>
      <c r="DE6" s="162"/>
      <c r="DF6" s="162"/>
      <c r="DG6" s="162"/>
      <c r="DH6" s="162"/>
      <c r="DI6" s="162"/>
      <c r="DJ6" s="162"/>
      <c r="DK6" s="162"/>
      <c r="DL6" s="162"/>
      <c r="DM6" s="162"/>
      <c r="DN6" s="162"/>
      <c r="DO6" s="162"/>
      <c r="DP6" s="162"/>
      <c r="DQ6" s="162"/>
      <c r="DR6" s="162"/>
      <c r="DS6" s="162"/>
      <c r="DT6" s="162"/>
      <c r="DU6" s="162"/>
      <c r="DV6" s="162"/>
      <c r="DW6" s="162"/>
      <c r="DX6" s="162"/>
      <c r="DY6" s="162"/>
      <c r="DZ6" s="162"/>
      <c r="EA6" s="162"/>
      <c r="EB6" s="162"/>
      <c r="EC6" s="162"/>
      <c r="ED6" s="162"/>
      <c r="EE6" s="162"/>
      <c r="EF6" s="162"/>
      <c r="EG6" s="162"/>
      <c r="EH6" s="162"/>
      <c r="EI6" s="162"/>
      <c r="EJ6" s="162"/>
      <c r="EK6" s="162"/>
      <c r="EL6" s="179"/>
      <c r="EM6" s="4"/>
      <c r="ES6" s="244"/>
      <c r="FA6" s="178"/>
      <c r="FB6" s="162"/>
      <c r="FC6" s="162"/>
      <c r="FD6" s="162"/>
      <c r="FE6" s="162"/>
      <c r="FF6" s="162"/>
      <c r="FG6" s="162"/>
      <c r="FH6" s="162"/>
      <c r="FI6" s="162"/>
      <c r="FJ6" s="162"/>
      <c r="FK6" s="162"/>
      <c r="FL6" s="162"/>
      <c r="FM6" s="162"/>
      <c r="FN6" s="162"/>
      <c r="FO6" s="162"/>
      <c r="FP6" s="162"/>
      <c r="FQ6" s="162"/>
      <c r="FR6" s="162"/>
      <c r="FS6" s="162"/>
      <c r="FT6" s="162"/>
      <c r="FU6" s="162"/>
      <c r="FV6" s="162"/>
      <c r="FW6" s="162"/>
      <c r="FX6" s="162"/>
      <c r="FY6" s="162"/>
      <c r="FZ6" s="162"/>
      <c r="GA6" s="162"/>
      <c r="GB6" s="162"/>
      <c r="GC6" s="162"/>
      <c r="GD6" s="162"/>
      <c r="GE6" s="162"/>
      <c r="GF6" s="162"/>
      <c r="GG6" s="162"/>
      <c r="GH6" s="162"/>
      <c r="GI6" s="162"/>
      <c r="GJ6" s="162"/>
      <c r="GK6" s="162"/>
      <c r="GL6" s="179"/>
      <c r="GM6" s="4"/>
    </row>
    <row r="7" spans="1:200" ht="23.1" customHeight="1">
      <c r="A7" s="453" t="s">
        <v>2252</v>
      </c>
      <c r="B7" s="454"/>
      <c r="C7" s="454"/>
      <c r="D7" s="454"/>
      <c r="E7" s="454"/>
      <c r="F7" s="454"/>
      <c r="G7" s="454"/>
      <c r="H7" s="454"/>
      <c r="I7" s="459"/>
      <c r="J7" s="391"/>
      <c r="K7" s="366"/>
      <c r="L7" s="366"/>
      <c r="M7" s="366"/>
      <c r="N7" s="366"/>
      <c r="O7" s="366"/>
      <c r="P7" s="366"/>
      <c r="Q7" s="366"/>
      <c r="R7" s="392"/>
      <c r="S7" s="162" t="s">
        <v>2312</v>
      </c>
      <c r="T7" s="162"/>
      <c r="U7" s="162"/>
      <c r="V7" s="162"/>
      <c r="W7" s="162"/>
      <c r="X7" s="162"/>
      <c r="Y7" s="162"/>
      <c r="Z7" s="162"/>
      <c r="AA7" s="162"/>
      <c r="AB7" s="162"/>
      <c r="AC7" s="162"/>
      <c r="AD7" s="162"/>
      <c r="AE7" s="162"/>
      <c r="AF7" s="162"/>
      <c r="AG7" s="162"/>
      <c r="AH7" s="162"/>
      <c r="AI7" s="162"/>
      <c r="AJ7" s="162"/>
      <c r="AK7" s="162"/>
      <c r="AL7" s="179"/>
      <c r="AM7" s="6" t="str">
        <f>IF(COUNTA(J7)=0,"未入力","")</f>
        <v>未入力</v>
      </c>
      <c r="AN7" s="8"/>
      <c r="AO7" s="8"/>
      <c r="AP7" s="8"/>
      <c r="AQ7" s="8"/>
      <c r="AR7" s="8"/>
      <c r="AS7" s="244"/>
      <c r="AT7" s="6" t="str">
        <f>IF(COUNTA(J7)=0,"未入力です。","")</f>
        <v>未入力です。</v>
      </c>
      <c r="BA7" s="453" t="s">
        <v>2252</v>
      </c>
      <c r="BB7" s="454"/>
      <c r="BC7" s="454"/>
      <c r="BD7" s="454"/>
      <c r="BE7" s="454"/>
      <c r="BF7" s="454"/>
      <c r="BG7" s="454"/>
      <c r="BH7" s="454"/>
      <c r="BI7" s="459"/>
      <c r="BJ7" s="391"/>
      <c r="BK7" s="366"/>
      <c r="BL7" s="366"/>
      <c r="BM7" s="366"/>
      <c r="BN7" s="366"/>
      <c r="BO7" s="366"/>
      <c r="BP7" s="366"/>
      <c r="BQ7" s="366"/>
      <c r="BR7" s="392"/>
      <c r="BS7" s="162" t="s">
        <v>2312</v>
      </c>
      <c r="BT7" s="162"/>
      <c r="BU7" s="162"/>
      <c r="BV7" s="162"/>
      <c r="BW7" s="162"/>
      <c r="BX7" s="162"/>
      <c r="BY7" s="162"/>
      <c r="BZ7" s="162"/>
      <c r="CA7" s="162"/>
      <c r="CB7" s="162"/>
      <c r="CC7" s="162"/>
      <c r="CD7" s="162"/>
      <c r="CE7" s="162"/>
      <c r="CF7" s="162"/>
      <c r="CG7" s="162"/>
      <c r="CH7" s="162"/>
      <c r="CI7" s="162"/>
      <c r="CJ7" s="162"/>
      <c r="CK7" s="162"/>
      <c r="CL7" s="179"/>
      <c r="CM7" s="6" t="str">
        <f>IF(COUNTA(BJ7)=0,"未入力","")</f>
        <v>未入力</v>
      </c>
      <c r="CN7" s="8"/>
      <c r="CO7" s="8"/>
      <c r="CP7" s="8"/>
      <c r="CQ7" s="8"/>
      <c r="CR7" s="8"/>
      <c r="CS7" s="244"/>
      <c r="CT7" s="6" t="str">
        <f>IF(COUNTA(BJ7)=0,"未入力です。","")</f>
        <v>未入力です。</v>
      </c>
      <c r="DA7" s="453" t="s">
        <v>2252</v>
      </c>
      <c r="DB7" s="454"/>
      <c r="DC7" s="454"/>
      <c r="DD7" s="454"/>
      <c r="DE7" s="454"/>
      <c r="DF7" s="454"/>
      <c r="DG7" s="454"/>
      <c r="DH7" s="454"/>
      <c r="DI7" s="459"/>
      <c r="DJ7" s="391"/>
      <c r="DK7" s="366"/>
      <c r="DL7" s="366"/>
      <c r="DM7" s="366"/>
      <c r="DN7" s="366"/>
      <c r="DO7" s="366"/>
      <c r="DP7" s="366"/>
      <c r="DQ7" s="366"/>
      <c r="DR7" s="392"/>
      <c r="DS7" s="162" t="s">
        <v>2312</v>
      </c>
      <c r="DT7" s="162"/>
      <c r="DU7" s="162"/>
      <c r="DV7" s="162"/>
      <c r="DW7" s="162"/>
      <c r="DX7" s="162"/>
      <c r="DY7" s="162"/>
      <c r="DZ7" s="162"/>
      <c r="EA7" s="162"/>
      <c r="EB7" s="162"/>
      <c r="EC7" s="162"/>
      <c r="ED7" s="162"/>
      <c r="EE7" s="162"/>
      <c r="EF7" s="162"/>
      <c r="EG7" s="162"/>
      <c r="EH7" s="162"/>
      <c r="EI7" s="162"/>
      <c r="EJ7" s="162"/>
      <c r="EK7" s="162"/>
      <c r="EL7" s="179"/>
      <c r="EM7" s="6" t="str">
        <f>IF(COUNTA(DJ7)=0,"未入力","")</f>
        <v>未入力</v>
      </c>
      <c r="EN7" s="8"/>
      <c r="EO7" s="8"/>
      <c r="EP7" s="8"/>
      <c r="EQ7" s="8"/>
      <c r="ER7" s="8"/>
      <c r="ES7" s="244"/>
      <c r="ET7" s="6" t="str">
        <f>IF(COUNTA(DJ7)=0,"未入力です。","")</f>
        <v>未入力です。</v>
      </c>
      <c r="FA7" s="453" t="s">
        <v>2252</v>
      </c>
      <c r="FB7" s="454"/>
      <c r="FC7" s="454"/>
      <c r="FD7" s="454"/>
      <c r="FE7" s="454"/>
      <c r="FF7" s="454"/>
      <c r="FG7" s="454"/>
      <c r="FH7" s="454"/>
      <c r="FI7" s="459"/>
      <c r="FJ7" s="391"/>
      <c r="FK7" s="366"/>
      <c r="FL7" s="366"/>
      <c r="FM7" s="366"/>
      <c r="FN7" s="366"/>
      <c r="FO7" s="366"/>
      <c r="FP7" s="366"/>
      <c r="FQ7" s="366"/>
      <c r="FR7" s="392"/>
      <c r="FS7" s="162" t="s">
        <v>2312</v>
      </c>
      <c r="FT7" s="162"/>
      <c r="FU7" s="162"/>
      <c r="FV7" s="162"/>
      <c r="FW7" s="162"/>
      <c r="FX7" s="162"/>
      <c r="FY7" s="162"/>
      <c r="FZ7" s="162"/>
      <c r="GA7" s="162"/>
      <c r="GB7" s="162"/>
      <c r="GC7" s="162"/>
      <c r="GD7" s="162"/>
      <c r="GE7" s="162"/>
      <c r="GF7" s="162"/>
      <c r="GG7" s="162"/>
      <c r="GH7" s="162"/>
      <c r="GI7" s="162"/>
      <c r="GJ7" s="162"/>
      <c r="GK7" s="162"/>
      <c r="GL7" s="179"/>
      <c r="GM7" s="6" t="str">
        <f>IF(COUNTA(FJ7)=0,"未入力","")</f>
        <v>未入力</v>
      </c>
      <c r="GN7" s="8"/>
      <c r="GO7" s="8"/>
      <c r="GP7" s="8"/>
      <c r="GQ7" s="8"/>
      <c r="GR7" s="8"/>
    </row>
    <row r="8" spans="1:200" ht="5.0999999999999996" customHeight="1">
      <c r="A8" s="178"/>
      <c r="B8" s="162"/>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c r="AC8" s="162"/>
      <c r="AD8" s="162"/>
      <c r="AE8" s="162"/>
      <c r="AF8" s="162"/>
      <c r="AG8" s="162"/>
      <c r="AH8" s="162"/>
      <c r="AI8" s="162"/>
      <c r="AJ8" s="162"/>
      <c r="AK8" s="162"/>
      <c r="AL8" s="179"/>
      <c r="AM8" s="4"/>
      <c r="AS8" s="244"/>
      <c r="BA8" s="178"/>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c r="CG8" s="162"/>
      <c r="CH8" s="162"/>
      <c r="CI8" s="162"/>
      <c r="CJ8" s="162"/>
      <c r="CK8" s="162"/>
      <c r="CL8" s="179"/>
      <c r="CM8" s="4"/>
      <c r="CS8" s="244"/>
      <c r="DA8" s="178"/>
      <c r="DB8" s="162"/>
      <c r="DC8" s="162"/>
      <c r="DD8" s="162"/>
      <c r="DE8" s="162"/>
      <c r="DF8" s="162"/>
      <c r="DG8" s="162"/>
      <c r="DH8" s="162"/>
      <c r="DI8" s="162"/>
      <c r="DJ8" s="162"/>
      <c r="DK8" s="162"/>
      <c r="DL8" s="162"/>
      <c r="DM8" s="162"/>
      <c r="DN8" s="162"/>
      <c r="DO8" s="162"/>
      <c r="DP8" s="162"/>
      <c r="DQ8" s="162"/>
      <c r="DR8" s="162"/>
      <c r="DS8" s="162"/>
      <c r="DT8" s="162"/>
      <c r="DU8" s="162"/>
      <c r="DV8" s="162"/>
      <c r="DW8" s="162"/>
      <c r="DX8" s="162"/>
      <c r="DY8" s="162"/>
      <c r="DZ8" s="162"/>
      <c r="EA8" s="162"/>
      <c r="EB8" s="162"/>
      <c r="EC8" s="162"/>
      <c r="ED8" s="162"/>
      <c r="EE8" s="162"/>
      <c r="EF8" s="162"/>
      <c r="EG8" s="162"/>
      <c r="EH8" s="162"/>
      <c r="EI8" s="162"/>
      <c r="EJ8" s="162"/>
      <c r="EK8" s="162"/>
      <c r="EL8" s="179"/>
      <c r="EM8" s="4"/>
      <c r="ES8" s="244"/>
      <c r="FA8" s="178"/>
      <c r="FB8" s="162"/>
      <c r="FC8" s="162"/>
      <c r="FD8" s="162"/>
      <c r="FE8" s="162"/>
      <c r="FF8" s="162"/>
      <c r="FG8" s="162"/>
      <c r="FH8" s="162"/>
      <c r="FI8" s="162"/>
      <c r="FJ8" s="162"/>
      <c r="FK8" s="162"/>
      <c r="FL8" s="162"/>
      <c r="FM8" s="162"/>
      <c r="FN8" s="162"/>
      <c r="FO8" s="162"/>
      <c r="FP8" s="162"/>
      <c r="FQ8" s="162"/>
      <c r="FR8" s="162"/>
      <c r="FS8" s="162"/>
      <c r="FT8" s="162"/>
      <c r="FU8" s="162"/>
      <c r="FV8" s="162"/>
      <c r="FW8" s="162"/>
      <c r="FX8" s="162"/>
      <c r="FY8" s="162"/>
      <c r="FZ8" s="162"/>
      <c r="GA8" s="162"/>
      <c r="GB8" s="162"/>
      <c r="GC8" s="162"/>
      <c r="GD8" s="162"/>
      <c r="GE8" s="162"/>
      <c r="GF8" s="162"/>
      <c r="GG8" s="162"/>
      <c r="GH8" s="162"/>
      <c r="GI8" s="162"/>
      <c r="GJ8" s="162"/>
      <c r="GK8" s="162"/>
      <c r="GL8" s="179"/>
      <c r="GM8" s="4"/>
    </row>
    <row r="9" spans="1:200" ht="18" customHeight="1">
      <c r="A9" s="484" t="s">
        <v>2282</v>
      </c>
      <c r="B9" s="485"/>
      <c r="C9" s="485"/>
      <c r="D9" s="485"/>
      <c r="E9" s="485"/>
      <c r="F9" s="485"/>
      <c r="G9" s="485"/>
      <c r="H9" s="485"/>
      <c r="I9" s="485"/>
      <c r="J9" s="485"/>
      <c r="K9" s="485"/>
      <c r="L9" s="162"/>
      <c r="M9" s="162"/>
      <c r="N9" s="162"/>
      <c r="O9" s="162"/>
      <c r="P9" s="162"/>
      <c r="Q9" s="162"/>
      <c r="R9" s="162"/>
      <c r="S9" s="162"/>
      <c r="T9" s="162"/>
      <c r="U9" s="162"/>
      <c r="V9" s="162"/>
      <c r="W9" s="162"/>
      <c r="X9" s="162"/>
      <c r="Y9" s="162"/>
      <c r="Z9" s="162"/>
      <c r="AA9" s="162"/>
      <c r="AB9" s="162"/>
      <c r="AC9" s="162"/>
      <c r="AD9" s="162"/>
      <c r="AE9" s="162"/>
      <c r="AF9" s="162"/>
      <c r="AG9" s="162"/>
      <c r="AH9" s="162"/>
      <c r="AI9" s="162"/>
      <c r="AJ9" s="162"/>
      <c r="AK9" s="162"/>
      <c r="AL9" s="179"/>
      <c r="AM9" s="4"/>
      <c r="AS9" s="244"/>
      <c r="BA9" s="484" t="s">
        <v>2282</v>
      </c>
      <c r="BB9" s="485"/>
      <c r="BC9" s="485"/>
      <c r="BD9" s="485"/>
      <c r="BE9" s="485"/>
      <c r="BF9" s="485"/>
      <c r="BG9" s="485"/>
      <c r="BH9" s="485"/>
      <c r="BI9" s="485"/>
      <c r="BJ9" s="485"/>
      <c r="BK9" s="485"/>
      <c r="BL9" s="162"/>
      <c r="BM9" s="162"/>
      <c r="BN9" s="162"/>
      <c r="BO9" s="162"/>
      <c r="BP9" s="162"/>
      <c r="BQ9" s="162"/>
      <c r="BR9" s="162"/>
      <c r="BS9" s="162"/>
      <c r="BT9" s="162"/>
      <c r="BU9" s="162"/>
      <c r="BV9" s="162"/>
      <c r="BW9" s="162"/>
      <c r="BX9" s="162"/>
      <c r="BY9" s="162"/>
      <c r="BZ9" s="162"/>
      <c r="CA9" s="162"/>
      <c r="CB9" s="162"/>
      <c r="CC9" s="162"/>
      <c r="CD9" s="162"/>
      <c r="CE9" s="162"/>
      <c r="CF9" s="162"/>
      <c r="CG9" s="162"/>
      <c r="CH9" s="162"/>
      <c r="CI9" s="162"/>
      <c r="CJ9" s="162"/>
      <c r="CK9" s="162"/>
      <c r="CL9" s="179"/>
      <c r="CM9" s="4"/>
      <c r="CS9" s="244"/>
      <c r="DA9" s="484" t="s">
        <v>2282</v>
      </c>
      <c r="DB9" s="485"/>
      <c r="DC9" s="485"/>
      <c r="DD9" s="485"/>
      <c r="DE9" s="485"/>
      <c r="DF9" s="485"/>
      <c r="DG9" s="485"/>
      <c r="DH9" s="485"/>
      <c r="DI9" s="485"/>
      <c r="DJ9" s="485"/>
      <c r="DK9" s="485"/>
      <c r="DL9" s="162"/>
      <c r="DM9" s="162"/>
      <c r="DN9" s="162"/>
      <c r="DO9" s="162"/>
      <c r="DP9" s="162"/>
      <c r="DQ9" s="162"/>
      <c r="DR9" s="162"/>
      <c r="DS9" s="162"/>
      <c r="DT9" s="162"/>
      <c r="DU9" s="162"/>
      <c r="DV9" s="162"/>
      <c r="DW9" s="162"/>
      <c r="DX9" s="162"/>
      <c r="DY9" s="162"/>
      <c r="DZ9" s="162"/>
      <c r="EA9" s="162"/>
      <c r="EB9" s="162"/>
      <c r="EC9" s="162"/>
      <c r="ED9" s="162"/>
      <c r="EE9" s="162"/>
      <c r="EF9" s="162"/>
      <c r="EG9" s="162"/>
      <c r="EH9" s="162"/>
      <c r="EI9" s="162"/>
      <c r="EJ9" s="162"/>
      <c r="EK9" s="162"/>
      <c r="EL9" s="179"/>
      <c r="EM9" s="4"/>
      <c r="ES9" s="244"/>
      <c r="FA9" s="484" t="s">
        <v>2282</v>
      </c>
      <c r="FB9" s="485"/>
      <c r="FC9" s="485"/>
      <c r="FD9" s="485"/>
      <c r="FE9" s="485"/>
      <c r="FF9" s="485"/>
      <c r="FG9" s="485"/>
      <c r="FH9" s="485"/>
      <c r="FI9" s="485"/>
      <c r="FJ9" s="485"/>
      <c r="FK9" s="485"/>
      <c r="FL9" s="162"/>
      <c r="FM9" s="162"/>
      <c r="FN9" s="162"/>
      <c r="FO9" s="162"/>
      <c r="FP9" s="162"/>
      <c r="FQ9" s="162"/>
      <c r="FR9" s="162"/>
      <c r="FS9" s="162"/>
      <c r="FT9" s="162"/>
      <c r="FU9" s="162"/>
      <c r="FV9" s="162"/>
      <c r="FW9" s="162"/>
      <c r="FX9" s="162"/>
      <c r="FY9" s="162"/>
      <c r="FZ9" s="162"/>
      <c r="GA9" s="162"/>
      <c r="GB9" s="162"/>
      <c r="GC9" s="162"/>
      <c r="GD9" s="162"/>
      <c r="GE9" s="162"/>
      <c r="GF9" s="162"/>
      <c r="GG9" s="162"/>
      <c r="GH9" s="162"/>
      <c r="GI9" s="162"/>
      <c r="GJ9" s="162"/>
      <c r="GK9" s="162"/>
      <c r="GL9" s="179"/>
      <c r="GM9" s="4"/>
    </row>
    <row r="10" spans="1:200" ht="23.1" customHeight="1">
      <c r="A10" s="178"/>
      <c r="B10" s="486" t="s">
        <v>2250</v>
      </c>
      <c r="C10" s="487"/>
      <c r="D10" s="487"/>
      <c r="E10" s="487"/>
      <c r="F10" s="487"/>
      <c r="G10" s="487"/>
      <c r="H10" s="487"/>
      <c r="I10" s="487"/>
      <c r="J10" s="431"/>
      <c r="K10" s="432"/>
      <c r="L10" s="432"/>
      <c r="M10" s="432"/>
      <c r="N10" s="432"/>
      <c r="O10" s="432"/>
      <c r="P10" s="432"/>
      <c r="Q10" s="432"/>
      <c r="R10" s="433"/>
      <c r="S10" s="434"/>
      <c r="T10" s="432"/>
      <c r="U10" s="432"/>
      <c r="V10" s="432"/>
      <c r="W10" s="432"/>
      <c r="X10" s="432"/>
      <c r="Y10" s="432"/>
      <c r="Z10" s="432"/>
      <c r="AA10" s="433"/>
      <c r="AB10" s="434"/>
      <c r="AC10" s="432"/>
      <c r="AD10" s="432"/>
      <c r="AE10" s="432"/>
      <c r="AF10" s="432"/>
      <c r="AG10" s="432"/>
      <c r="AH10" s="432"/>
      <c r="AI10" s="432"/>
      <c r="AJ10" s="435"/>
      <c r="AK10" s="216"/>
      <c r="AL10" s="208"/>
      <c r="AM10" s="4" t="str">
        <f>IF(COUNTA(J10,S10,AB10)=0,"未入力","")</f>
        <v>未入力</v>
      </c>
      <c r="AN10" s="6" t="str">
        <f>IF(T10&lt;&gt;"","1"&amp;TEXT(T10,"00"),
IF(T11&lt;&gt;"","2"&amp;TEXT(T11,"00"),
IF(T12&lt;&gt;"","3"&amp;TEXT(T12,"00"),"")))</f>
        <v/>
      </c>
      <c r="AS10" s="244"/>
      <c r="AT10" s="243" t="str">
        <f>IF(COUNTA(J10,S10,AB10)=0,"未入力です。","")</f>
        <v>未入力です。</v>
      </c>
      <c r="AU10" s="243"/>
      <c r="AV10" s="243"/>
      <c r="AW10" s="243"/>
      <c r="AX10" s="243"/>
      <c r="AY10" s="243"/>
      <c r="BA10" s="178"/>
      <c r="BB10" s="486" t="s">
        <v>2250</v>
      </c>
      <c r="BC10" s="487"/>
      <c r="BD10" s="487"/>
      <c r="BE10" s="487"/>
      <c r="BF10" s="487"/>
      <c r="BG10" s="487"/>
      <c r="BH10" s="487"/>
      <c r="BI10" s="487"/>
      <c r="BJ10" s="431"/>
      <c r="BK10" s="432"/>
      <c r="BL10" s="432"/>
      <c r="BM10" s="432"/>
      <c r="BN10" s="432"/>
      <c r="BO10" s="432"/>
      <c r="BP10" s="432"/>
      <c r="BQ10" s="432"/>
      <c r="BR10" s="433"/>
      <c r="BS10" s="434"/>
      <c r="BT10" s="432"/>
      <c r="BU10" s="432"/>
      <c r="BV10" s="432"/>
      <c r="BW10" s="432"/>
      <c r="BX10" s="432"/>
      <c r="BY10" s="432"/>
      <c r="BZ10" s="432"/>
      <c r="CA10" s="433"/>
      <c r="CB10" s="434"/>
      <c r="CC10" s="432"/>
      <c r="CD10" s="432"/>
      <c r="CE10" s="432"/>
      <c r="CF10" s="432"/>
      <c r="CG10" s="432"/>
      <c r="CH10" s="432"/>
      <c r="CI10" s="432"/>
      <c r="CJ10" s="435"/>
      <c r="CK10" s="310"/>
      <c r="CL10" s="311"/>
      <c r="CM10" s="4" t="str">
        <f>IF(COUNTA(BJ10,BS10,CB10)=0,"未入力","")</f>
        <v>未入力</v>
      </c>
      <c r="CN10" s="6" t="str">
        <f>IF(BT10&lt;&gt;"","1"&amp;TEXT(BT10,"00"),
IF(BT11&lt;&gt;"","2"&amp;TEXT(BT11,"00"),
IF(BT12&lt;&gt;"","3"&amp;TEXT(BT12,"00"),"")))</f>
        <v/>
      </c>
      <c r="CS10" s="244"/>
      <c r="CT10" s="243" t="str">
        <f>IF(COUNTA(BJ10,BS10,CB10)=0,"未入力です。","")</f>
        <v>未入力です。</v>
      </c>
      <c r="CU10" s="243"/>
      <c r="CV10" s="243"/>
      <c r="CW10" s="243"/>
      <c r="CX10" s="243"/>
      <c r="CY10" s="243"/>
      <c r="DA10" s="178"/>
      <c r="DB10" s="486" t="s">
        <v>2250</v>
      </c>
      <c r="DC10" s="487"/>
      <c r="DD10" s="487"/>
      <c r="DE10" s="487"/>
      <c r="DF10" s="487"/>
      <c r="DG10" s="487"/>
      <c r="DH10" s="487"/>
      <c r="DI10" s="487"/>
      <c r="DJ10" s="431"/>
      <c r="DK10" s="432"/>
      <c r="DL10" s="432"/>
      <c r="DM10" s="432"/>
      <c r="DN10" s="432"/>
      <c r="DO10" s="432"/>
      <c r="DP10" s="432"/>
      <c r="DQ10" s="432"/>
      <c r="DR10" s="433"/>
      <c r="DS10" s="434"/>
      <c r="DT10" s="432"/>
      <c r="DU10" s="432"/>
      <c r="DV10" s="432"/>
      <c r="DW10" s="432"/>
      <c r="DX10" s="432"/>
      <c r="DY10" s="432"/>
      <c r="DZ10" s="432"/>
      <c r="EA10" s="433"/>
      <c r="EB10" s="434"/>
      <c r="EC10" s="432"/>
      <c r="ED10" s="432"/>
      <c r="EE10" s="432"/>
      <c r="EF10" s="432"/>
      <c r="EG10" s="432"/>
      <c r="EH10" s="432"/>
      <c r="EI10" s="432"/>
      <c r="EJ10" s="435"/>
      <c r="EK10" s="310"/>
      <c r="EL10" s="311"/>
      <c r="EM10" s="4" t="str">
        <f>IF(COUNTA(DJ10,DS10,EB10)=0,"未入力","")</f>
        <v>未入力</v>
      </c>
      <c r="EN10" s="6" t="str">
        <f>IF(DT10&lt;&gt;"","1"&amp;TEXT(DT10,"00"),
IF(DT11&lt;&gt;"","2"&amp;TEXT(DT11,"00"),
IF(DT12&lt;&gt;"","3"&amp;TEXT(DT12,"00"),"")))</f>
        <v/>
      </c>
      <c r="ES10" s="244"/>
      <c r="ET10" s="243" t="str">
        <f>IF(COUNTA(DJ10,DS10,EB10)=0,"未入力です。","")</f>
        <v>未入力です。</v>
      </c>
      <c r="FA10" s="178"/>
      <c r="FB10" s="486" t="s">
        <v>2250</v>
      </c>
      <c r="FC10" s="487"/>
      <c r="FD10" s="487"/>
      <c r="FE10" s="487"/>
      <c r="FF10" s="487"/>
      <c r="FG10" s="487"/>
      <c r="FH10" s="487"/>
      <c r="FI10" s="487"/>
      <c r="FJ10" s="431"/>
      <c r="FK10" s="432"/>
      <c r="FL10" s="432"/>
      <c r="FM10" s="432"/>
      <c r="FN10" s="432"/>
      <c r="FO10" s="432"/>
      <c r="FP10" s="432"/>
      <c r="FQ10" s="432"/>
      <c r="FR10" s="433"/>
      <c r="FS10" s="434"/>
      <c r="FT10" s="432"/>
      <c r="FU10" s="432"/>
      <c r="FV10" s="432"/>
      <c r="FW10" s="432"/>
      <c r="FX10" s="432"/>
      <c r="FY10" s="432"/>
      <c r="FZ10" s="432"/>
      <c r="GA10" s="433"/>
      <c r="GB10" s="434"/>
      <c r="GC10" s="432"/>
      <c r="GD10" s="432"/>
      <c r="GE10" s="432"/>
      <c r="GF10" s="432"/>
      <c r="GG10" s="432"/>
      <c r="GH10" s="432"/>
      <c r="GI10" s="432"/>
      <c r="GJ10" s="435"/>
      <c r="GK10" s="328"/>
      <c r="GL10" s="329"/>
      <c r="GM10" s="4" t="str">
        <f>IF(COUNTA(FJ10,FS10,GB10)=0,"未入力","")</f>
        <v>未入力</v>
      </c>
      <c r="GN10" s="6" t="str">
        <f>IF(FT10&lt;&gt;"","1"&amp;TEXT(FT10,"00"),
IF(FT11&lt;&gt;"","2"&amp;TEXT(FT11,"00"),
IF(FT12&lt;&gt;"","3"&amp;TEXT(FT12,"00"),"")))</f>
        <v/>
      </c>
    </row>
    <row r="11" spans="1:200" ht="39" customHeight="1">
      <c r="A11" s="178"/>
      <c r="B11" s="391" t="s">
        <v>2251</v>
      </c>
      <c r="C11" s="366"/>
      <c r="D11" s="366"/>
      <c r="E11" s="366"/>
      <c r="F11" s="366"/>
      <c r="G11" s="366"/>
      <c r="H11" s="366"/>
      <c r="I11" s="366"/>
      <c r="J11" s="431"/>
      <c r="K11" s="432"/>
      <c r="L11" s="432"/>
      <c r="M11" s="432"/>
      <c r="N11" s="432"/>
      <c r="O11" s="432"/>
      <c r="P11" s="432"/>
      <c r="Q11" s="432"/>
      <c r="R11" s="433"/>
      <c r="S11" s="434"/>
      <c r="T11" s="432"/>
      <c r="U11" s="432"/>
      <c r="V11" s="432"/>
      <c r="W11" s="432"/>
      <c r="X11" s="432"/>
      <c r="Y11" s="432"/>
      <c r="Z11" s="432"/>
      <c r="AA11" s="433"/>
      <c r="AB11" s="434"/>
      <c r="AC11" s="432"/>
      <c r="AD11" s="432"/>
      <c r="AE11" s="432"/>
      <c r="AF11" s="432"/>
      <c r="AG11" s="432"/>
      <c r="AH11" s="432"/>
      <c r="AI11" s="432"/>
      <c r="AJ11" s="435"/>
      <c r="AK11" s="216"/>
      <c r="AL11" s="208"/>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44"/>
      <c r="AT11" s="243" t="str">
        <f>IF(OR(AND(J$10&lt;&gt;"",COUNTA(J11)=0),
AND(S$10&lt;&gt;"",COUNTA(S11)=0),
AND(AB$10&lt;&gt;"",COUNTA(AB11)=0)),"未入力があります。",
IF(OR(AND(J$10="",COUNTA(J11)=1),AND(S$10="",COUNTA(S11)=1),
AND(AB$10="",COUNTA(AB11)=1)),"棟番号を入力してください。","")
)</f>
        <v/>
      </c>
      <c r="AU11" s="243"/>
      <c r="AV11" s="243"/>
      <c r="AW11" s="243"/>
      <c r="AX11" s="243"/>
      <c r="AY11" s="243"/>
      <c r="BA11" s="178"/>
      <c r="BB11" s="391" t="s">
        <v>2251</v>
      </c>
      <c r="BC11" s="366"/>
      <c r="BD11" s="366"/>
      <c r="BE11" s="366"/>
      <c r="BF11" s="366"/>
      <c r="BG11" s="366"/>
      <c r="BH11" s="366"/>
      <c r="BI11" s="366"/>
      <c r="BJ11" s="431"/>
      <c r="BK11" s="432"/>
      <c r="BL11" s="432"/>
      <c r="BM11" s="432"/>
      <c r="BN11" s="432"/>
      <c r="BO11" s="432"/>
      <c r="BP11" s="432"/>
      <c r="BQ11" s="432"/>
      <c r="BR11" s="433"/>
      <c r="BS11" s="434"/>
      <c r="BT11" s="432"/>
      <c r="BU11" s="432"/>
      <c r="BV11" s="432"/>
      <c r="BW11" s="432"/>
      <c r="BX11" s="432"/>
      <c r="BY11" s="432"/>
      <c r="BZ11" s="432"/>
      <c r="CA11" s="433"/>
      <c r="CB11" s="434"/>
      <c r="CC11" s="432"/>
      <c r="CD11" s="432"/>
      <c r="CE11" s="432"/>
      <c r="CF11" s="432"/>
      <c r="CG11" s="432"/>
      <c r="CH11" s="432"/>
      <c r="CI11" s="432"/>
      <c r="CJ11" s="435"/>
      <c r="CK11" s="310"/>
      <c r="CL11" s="311"/>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44"/>
      <c r="CT11" s="243" t="str">
        <f>IF(OR(AND(BJ$10&lt;&gt;"",COUNTA(BJ11)=0),
AND(BS$10&lt;&gt;"",COUNTA(BS11)=0),
AND(CB$10&lt;&gt;"",COUNTA(CB11)=0)),"未入力があります。",
IF(OR(AND(BJ$10="",COUNTA(BJ11)=1),AND(BS$10="",COUNTA(BS11)=1),
AND(CB$10="",COUNTA(CB11)=1)),"棟番号を入力してください。","")
)</f>
        <v/>
      </c>
      <c r="CU11" s="243"/>
      <c r="CV11" s="243"/>
      <c r="CW11" s="243"/>
      <c r="CX11" s="243"/>
      <c r="CY11" s="243"/>
      <c r="DA11" s="178"/>
      <c r="DB11" s="391" t="s">
        <v>2251</v>
      </c>
      <c r="DC11" s="366"/>
      <c r="DD11" s="366"/>
      <c r="DE11" s="366"/>
      <c r="DF11" s="366"/>
      <c r="DG11" s="366"/>
      <c r="DH11" s="366"/>
      <c r="DI11" s="366"/>
      <c r="DJ11" s="431"/>
      <c r="DK11" s="432"/>
      <c r="DL11" s="432"/>
      <c r="DM11" s="432"/>
      <c r="DN11" s="432"/>
      <c r="DO11" s="432"/>
      <c r="DP11" s="432"/>
      <c r="DQ11" s="432"/>
      <c r="DR11" s="433"/>
      <c r="DS11" s="434"/>
      <c r="DT11" s="432"/>
      <c r="DU11" s="432"/>
      <c r="DV11" s="432"/>
      <c r="DW11" s="432"/>
      <c r="DX11" s="432"/>
      <c r="DY11" s="432"/>
      <c r="DZ11" s="432"/>
      <c r="EA11" s="433"/>
      <c r="EB11" s="434"/>
      <c r="EC11" s="432"/>
      <c r="ED11" s="432"/>
      <c r="EE11" s="432"/>
      <c r="EF11" s="432"/>
      <c r="EG11" s="432"/>
      <c r="EH11" s="432"/>
      <c r="EI11" s="432"/>
      <c r="EJ11" s="435"/>
      <c r="EK11" s="310"/>
      <c r="EL11" s="311"/>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44"/>
      <c r="ET11" s="243" t="str">
        <f>IF(OR(AND(DJ$10&lt;&gt;"",COUNTA(DJ11)=0),
AND(DS$10&lt;&gt;"",COUNTA(DS11)=0),
AND(EB$10&lt;&gt;"",COUNTA(EB11)=0)),"未入力があります。",
IF(OR(AND(DJ$10="",COUNTA(DJ11)=1),AND(DS$10="",COUNTA(DS11)=1),
AND(EB$10="",COUNTA(EB11)=1)),"棟番号を入力してください。","")
)</f>
        <v/>
      </c>
      <c r="FA11" s="178"/>
      <c r="FB11" s="391" t="s">
        <v>2251</v>
      </c>
      <c r="FC11" s="366"/>
      <c r="FD11" s="366"/>
      <c r="FE11" s="366"/>
      <c r="FF11" s="366"/>
      <c r="FG11" s="366"/>
      <c r="FH11" s="366"/>
      <c r="FI11" s="366"/>
      <c r="FJ11" s="431"/>
      <c r="FK11" s="432"/>
      <c r="FL11" s="432"/>
      <c r="FM11" s="432"/>
      <c r="FN11" s="432"/>
      <c r="FO11" s="432"/>
      <c r="FP11" s="432"/>
      <c r="FQ11" s="432"/>
      <c r="FR11" s="433"/>
      <c r="FS11" s="434"/>
      <c r="FT11" s="432"/>
      <c r="FU11" s="432"/>
      <c r="FV11" s="432"/>
      <c r="FW11" s="432"/>
      <c r="FX11" s="432"/>
      <c r="FY11" s="432"/>
      <c r="FZ11" s="432"/>
      <c r="GA11" s="433"/>
      <c r="GB11" s="434"/>
      <c r="GC11" s="432"/>
      <c r="GD11" s="432"/>
      <c r="GE11" s="432"/>
      <c r="GF11" s="432"/>
      <c r="GG11" s="432"/>
      <c r="GH11" s="432"/>
      <c r="GI11" s="432"/>
      <c r="GJ11" s="435"/>
      <c r="GK11" s="328"/>
      <c r="GL11" s="329"/>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 customHeight="1">
      <c r="A12" s="178"/>
      <c r="B12" s="418" t="s">
        <v>2433</v>
      </c>
      <c r="C12" s="357"/>
      <c r="D12" s="357"/>
      <c r="E12" s="357"/>
      <c r="F12" s="357"/>
      <c r="G12" s="357"/>
      <c r="H12" s="357"/>
      <c r="I12" s="357"/>
      <c r="J12" s="431"/>
      <c r="K12" s="432"/>
      <c r="L12" s="432"/>
      <c r="M12" s="432"/>
      <c r="N12" s="432"/>
      <c r="O12" s="432"/>
      <c r="P12" s="432"/>
      <c r="Q12" s="432"/>
      <c r="R12" s="433"/>
      <c r="S12" s="434"/>
      <c r="T12" s="432"/>
      <c r="U12" s="432"/>
      <c r="V12" s="432"/>
      <c r="W12" s="432"/>
      <c r="X12" s="432"/>
      <c r="Y12" s="432"/>
      <c r="Z12" s="432"/>
      <c r="AA12" s="433"/>
      <c r="AB12" s="434"/>
      <c r="AC12" s="432"/>
      <c r="AD12" s="432"/>
      <c r="AE12" s="432"/>
      <c r="AF12" s="432"/>
      <c r="AG12" s="432"/>
      <c r="AH12" s="432"/>
      <c r="AI12" s="432"/>
      <c r="AJ12" s="435"/>
      <c r="AK12" s="216"/>
      <c r="AL12" s="208"/>
      <c r="AM12" s="4"/>
      <c r="AS12" s="244"/>
      <c r="AT12" s="243" t="str">
        <f>IF(OR(AND(J$10&lt;&gt;"",COUNTA(J12)=0),
AND(S$10&lt;&gt;"",COUNTA(S12)=0),
AND(AB$10&lt;&gt;"",COUNTA(AB12)=0)),"未入力があります。",
IF(OR(AND(J$10="",COUNTA(J12)=1),AND(S$10="",COUNTA(S12)=1),
AND(AB$10="",COUNTA(AB12)=1)),"棟番号を入力してください。","")
)</f>
        <v/>
      </c>
      <c r="AU12" s="243"/>
      <c r="AV12" s="243"/>
      <c r="AW12" s="243"/>
      <c r="AX12" s="243"/>
      <c r="AY12" s="243"/>
      <c r="BA12" s="178"/>
      <c r="BB12" s="418" t="s">
        <v>2433</v>
      </c>
      <c r="BC12" s="357"/>
      <c r="BD12" s="357"/>
      <c r="BE12" s="357"/>
      <c r="BF12" s="357"/>
      <c r="BG12" s="357"/>
      <c r="BH12" s="357"/>
      <c r="BI12" s="357"/>
      <c r="BJ12" s="431"/>
      <c r="BK12" s="432"/>
      <c r="BL12" s="432"/>
      <c r="BM12" s="432"/>
      <c r="BN12" s="432"/>
      <c r="BO12" s="432"/>
      <c r="BP12" s="432"/>
      <c r="BQ12" s="432"/>
      <c r="BR12" s="433"/>
      <c r="BS12" s="434"/>
      <c r="BT12" s="432"/>
      <c r="BU12" s="432"/>
      <c r="BV12" s="432"/>
      <c r="BW12" s="432"/>
      <c r="BX12" s="432"/>
      <c r="BY12" s="432"/>
      <c r="BZ12" s="432"/>
      <c r="CA12" s="433"/>
      <c r="CB12" s="434"/>
      <c r="CC12" s="432"/>
      <c r="CD12" s="432"/>
      <c r="CE12" s="432"/>
      <c r="CF12" s="432"/>
      <c r="CG12" s="432"/>
      <c r="CH12" s="432"/>
      <c r="CI12" s="432"/>
      <c r="CJ12" s="435"/>
      <c r="CK12" s="310"/>
      <c r="CL12" s="311"/>
      <c r="CM12" s="4"/>
      <c r="CS12" s="244"/>
      <c r="CT12" s="243" t="str">
        <f>IF(OR(AND(BJ$10&lt;&gt;"",COUNTA(BJ12)=0),
AND(BS$10&lt;&gt;"",COUNTA(BS12)=0),
AND(CB$10&lt;&gt;"",COUNTA(CB12)=0)),"未入力があります。",
IF(OR(AND(BJ$10="",COUNTA(BJ12)=1),AND(BS$10="",COUNTA(BS12)=1),
AND(CB$10="",COUNTA(CB12)=1)),"棟番号を入力してください。","")
)</f>
        <v/>
      </c>
      <c r="CU12" s="243"/>
      <c r="CV12" s="243"/>
      <c r="CW12" s="243"/>
      <c r="CX12" s="243"/>
      <c r="CY12" s="243"/>
      <c r="DA12" s="178"/>
      <c r="DB12" s="418" t="s">
        <v>2433</v>
      </c>
      <c r="DC12" s="357"/>
      <c r="DD12" s="357"/>
      <c r="DE12" s="357"/>
      <c r="DF12" s="357"/>
      <c r="DG12" s="357"/>
      <c r="DH12" s="357"/>
      <c r="DI12" s="357"/>
      <c r="DJ12" s="431"/>
      <c r="DK12" s="432"/>
      <c r="DL12" s="432"/>
      <c r="DM12" s="432"/>
      <c r="DN12" s="432"/>
      <c r="DO12" s="432"/>
      <c r="DP12" s="432"/>
      <c r="DQ12" s="432"/>
      <c r="DR12" s="433"/>
      <c r="DS12" s="434"/>
      <c r="DT12" s="432"/>
      <c r="DU12" s="432"/>
      <c r="DV12" s="432"/>
      <c r="DW12" s="432"/>
      <c r="DX12" s="432"/>
      <c r="DY12" s="432"/>
      <c r="DZ12" s="432"/>
      <c r="EA12" s="433"/>
      <c r="EB12" s="434"/>
      <c r="EC12" s="432"/>
      <c r="ED12" s="432"/>
      <c r="EE12" s="432"/>
      <c r="EF12" s="432"/>
      <c r="EG12" s="432"/>
      <c r="EH12" s="432"/>
      <c r="EI12" s="432"/>
      <c r="EJ12" s="435"/>
      <c r="EK12" s="310"/>
      <c r="EL12" s="311"/>
      <c r="EM12" s="4"/>
      <c r="ES12" s="244"/>
      <c r="ET12" s="243" t="str">
        <f>IF(OR(AND(DJ$10&lt;&gt;"",COUNTA(DJ12)=0),
AND(DS$10&lt;&gt;"",COUNTA(DS12)=0),
AND(EB$10&lt;&gt;"",COUNTA(EB12)=0)),"未入力があります。",
IF(OR(AND(DJ$10="",COUNTA(DJ12)=1),AND(DS$10="",COUNTA(DS12)=1),
AND(EB$10="",COUNTA(EB12)=1)),"棟番号を入力してください。","")
)</f>
        <v/>
      </c>
      <c r="FA12" s="178"/>
      <c r="FB12" s="418" t="s">
        <v>2433</v>
      </c>
      <c r="FC12" s="357"/>
      <c r="FD12" s="357"/>
      <c r="FE12" s="357"/>
      <c r="FF12" s="357"/>
      <c r="FG12" s="357"/>
      <c r="FH12" s="357"/>
      <c r="FI12" s="357"/>
      <c r="FJ12" s="431"/>
      <c r="FK12" s="432"/>
      <c r="FL12" s="432"/>
      <c r="FM12" s="432"/>
      <c r="FN12" s="432"/>
      <c r="FO12" s="432"/>
      <c r="FP12" s="432"/>
      <c r="FQ12" s="432"/>
      <c r="FR12" s="433"/>
      <c r="FS12" s="434"/>
      <c r="FT12" s="432"/>
      <c r="FU12" s="432"/>
      <c r="FV12" s="432"/>
      <c r="FW12" s="432"/>
      <c r="FX12" s="432"/>
      <c r="FY12" s="432"/>
      <c r="FZ12" s="432"/>
      <c r="GA12" s="433"/>
      <c r="GB12" s="434"/>
      <c r="GC12" s="432"/>
      <c r="GD12" s="432"/>
      <c r="GE12" s="432"/>
      <c r="GF12" s="432"/>
      <c r="GG12" s="432"/>
      <c r="GH12" s="432"/>
      <c r="GI12" s="432"/>
      <c r="GJ12" s="435"/>
      <c r="GK12" s="328"/>
      <c r="GL12" s="329"/>
      <c r="GM12" s="4"/>
    </row>
    <row r="13" spans="1:200" ht="17.100000000000001" customHeight="1">
      <c r="A13" s="178"/>
      <c r="B13" s="438"/>
      <c r="C13" s="386"/>
      <c r="D13" s="386"/>
      <c r="E13" s="386"/>
      <c r="F13" s="386"/>
      <c r="G13" s="386"/>
      <c r="H13" s="386"/>
      <c r="I13" s="386"/>
      <c r="J13" s="431" t="s">
        <v>2432</v>
      </c>
      <c r="K13" s="432"/>
      <c r="L13" s="432"/>
      <c r="M13" s="432"/>
      <c r="N13" s="432"/>
      <c r="O13" s="432"/>
      <c r="P13" s="432"/>
      <c r="Q13" s="432"/>
      <c r="R13" s="433"/>
      <c r="S13" s="434" t="s">
        <v>2432</v>
      </c>
      <c r="T13" s="432"/>
      <c r="U13" s="432"/>
      <c r="V13" s="432"/>
      <c r="W13" s="432"/>
      <c r="X13" s="432"/>
      <c r="Y13" s="432"/>
      <c r="Z13" s="432"/>
      <c r="AA13" s="433"/>
      <c r="AB13" s="434" t="s">
        <v>2432</v>
      </c>
      <c r="AC13" s="432"/>
      <c r="AD13" s="432"/>
      <c r="AE13" s="432"/>
      <c r="AF13" s="432"/>
      <c r="AG13" s="432"/>
      <c r="AH13" s="432"/>
      <c r="AI13" s="432"/>
      <c r="AJ13" s="435"/>
      <c r="AK13" s="217"/>
      <c r="AL13" s="208"/>
      <c r="AM13" s="4"/>
      <c r="AN13" s="6" t="b">
        <v>0</v>
      </c>
      <c r="AO13" s="6" t="b">
        <v>0</v>
      </c>
      <c r="AP13" s="6" t="b">
        <v>0</v>
      </c>
      <c r="AS13" s="244"/>
      <c r="BA13" s="178"/>
      <c r="BB13" s="438"/>
      <c r="BC13" s="386"/>
      <c r="BD13" s="386"/>
      <c r="BE13" s="386"/>
      <c r="BF13" s="386"/>
      <c r="BG13" s="386"/>
      <c r="BH13" s="386"/>
      <c r="BI13" s="386"/>
      <c r="BJ13" s="431" t="s">
        <v>2432</v>
      </c>
      <c r="BK13" s="432"/>
      <c r="BL13" s="432"/>
      <c r="BM13" s="432"/>
      <c r="BN13" s="432"/>
      <c r="BO13" s="432"/>
      <c r="BP13" s="432"/>
      <c r="BQ13" s="432"/>
      <c r="BR13" s="433"/>
      <c r="BS13" s="434" t="s">
        <v>2432</v>
      </c>
      <c r="BT13" s="432"/>
      <c r="BU13" s="432"/>
      <c r="BV13" s="432"/>
      <c r="BW13" s="432"/>
      <c r="BX13" s="432"/>
      <c r="BY13" s="432"/>
      <c r="BZ13" s="432"/>
      <c r="CA13" s="433"/>
      <c r="CB13" s="434" t="s">
        <v>2432</v>
      </c>
      <c r="CC13" s="432"/>
      <c r="CD13" s="432"/>
      <c r="CE13" s="432"/>
      <c r="CF13" s="432"/>
      <c r="CG13" s="432"/>
      <c r="CH13" s="432"/>
      <c r="CI13" s="432"/>
      <c r="CJ13" s="435"/>
      <c r="CK13" s="217"/>
      <c r="CL13" s="311"/>
      <c r="CM13" s="4"/>
      <c r="CN13" s="6" t="b">
        <v>0</v>
      </c>
      <c r="CO13" s="6" t="b">
        <v>0</v>
      </c>
      <c r="CP13" s="6" t="b">
        <v>0</v>
      </c>
      <c r="CS13" s="244"/>
      <c r="DA13" s="178"/>
      <c r="DB13" s="438"/>
      <c r="DC13" s="386"/>
      <c r="DD13" s="386"/>
      <c r="DE13" s="386"/>
      <c r="DF13" s="386"/>
      <c r="DG13" s="386"/>
      <c r="DH13" s="386"/>
      <c r="DI13" s="386"/>
      <c r="DJ13" s="431" t="s">
        <v>2432</v>
      </c>
      <c r="DK13" s="432"/>
      <c r="DL13" s="432"/>
      <c r="DM13" s="432"/>
      <c r="DN13" s="432"/>
      <c r="DO13" s="432"/>
      <c r="DP13" s="432"/>
      <c r="DQ13" s="432"/>
      <c r="DR13" s="433"/>
      <c r="DS13" s="434" t="s">
        <v>2432</v>
      </c>
      <c r="DT13" s="432"/>
      <c r="DU13" s="432"/>
      <c r="DV13" s="432"/>
      <c r="DW13" s="432"/>
      <c r="DX13" s="432"/>
      <c r="DY13" s="432"/>
      <c r="DZ13" s="432"/>
      <c r="EA13" s="433"/>
      <c r="EB13" s="434" t="s">
        <v>2432</v>
      </c>
      <c r="EC13" s="432"/>
      <c r="ED13" s="432"/>
      <c r="EE13" s="432"/>
      <c r="EF13" s="432"/>
      <c r="EG13" s="432"/>
      <c r="EH13" s="432"/>
      <c r="EI13" s="432"/>
      <c r="EJ13" s="435"/>
      <c r="EK13" s="217"/>
      <c r="EL13" s="311"/>
      <c r="EM13" s="4"/>
      <c r="EN13" s="6" t="b">
        <v>0</v>
      </c>
      <c r="EO13" s="6" t="b">
        <v>0</v>
      </c>
      <c r="EP13" s="6" t="b">
        <v>0</v>
      </c>
      <c r="ES13" s="244"/>
      <c r="FA13" s="178"/>
      <c r="FB13" s="438"/>
      <c r="FC13" s="386"/>
      <c r="FD13" s="386"/>
      <c r="FE13" s="386"/>
      <c r="FF13" s="386"/>
      <c r="FG13" s="386"/>
      <c r="FH13" s="386"/>
      <c r="FI13" s="386"/>
      <c r="FJ13" s="431" t="s">
        <v>2432</v>
      </c>
      <c r="FK13" s="432"/>
      <c r="FL13" s="432"/>
      <c r="FM13" s="432"/>
      <c r="FN13" s="432"/>
      <c r="FO13" s="432"/>
      <c r="FP13" s="432"/>
      <c r="FQ13" s="432"/>
      <c r="FR13" s="433"/>
      <c r="FS13" s="434" t="s">
        <v>2432</v>
      </c>
      <c r="FT13" s="432"/>
      <c r="FU13" s="432"/>
      <c r="FV13" s="432"/>
      <c r="FW13" s="432"/>
      <c r="FX13" s="432"/>
      <c r="FY13" s="432"/>
      <c r="FZ13" s="432"/>
      <c r="GA13" s="433"/>
      <c r="GB13" s="434" t="s">
        <v>2432</v>
      </c>
      <c r="GC13" s="432"/>
      <c r="GD13" s="432"/>
      <c r="GE13" s="432"/>
      <c r="GF13" s="432"/>
      <c r="GG13" s="432"/>
      <c r="GH13" s="432"/>
      <c r="GI13" s="432"/>
      <c r="GJ13" s="435"/>
      <c r="GK13" s="217"/>
      <c r="GL13" s="329"/>
      <c r="GM13" s="4"/>
      <c r="GN13" s="6" t="b">
        <v>0</v>
      </c>
      <c r="GO13" s="6" t="b">
        <v>0</v>
      </c>
      <c r="GP13" s="6" t="b">
        <v>0</v>
      </c>
    </row>
    <row r="14" spans="1:200" ht="20.100000000000001" customHeight="1">
      <c r="A14" s="178"/>
      <c r="B14" s="448" t="s">
        <v>2434</v>
      </c>
      <c r="C14" s="424"/>
      <c r="D14" s="424"/>
      <c r="E14" s="424"/>
      <c r="F14" s="424"/>
      <c r="G14" s="424"/>
      <c r="H14" s="424"/>
      <c r="I14" s="424"/>
      <c r="J14" s="439"/>
      <c r="K14" s="440"/>
      <c r="L14" s="440"/>
      <c r="M14" s="440"/>
      <c r="N14" s="440"/>
      <c r="O14" s="440"/>
      <c r="P14" s="440"/>
      <c r="Q14" s="440"/>
      <c r="R14" s="441"/>
      <c r="S14" s="444"/>
      <c r="T14" s="440"/>
      <c r="U14" s="440"/>
      <c r="V14" s="440"/>
      <c r="W14" s="440"/>
      <c r="X14" s="440"/>
      <c r="Y14" s="440"/>
      <c r="Z14" s="440"/>
      <c r="AA14" s="441"/>
      <c r="AB14" s="444"/>
      <c r="AC14" s="440"/>
      <c r="AD14" s="440"/>
      <c r="AE14" s="440"/>
      <c r="AF14" s="440"/>
      <c r="AG14" s="440"/>
      <c r="AH14" s="440"/>
      <c r="AI14" s="440"/>
      <c r="AJ14" s="446"/>
      <c r="AK14" s="265"/>
      <c r="AL14" s="187"/>
      <c r="AM14" s="4"/>
      <c r="AS14" s="244"/>
      <c r="AT14" s="243" t="str">
        <f>IF(OR(AND(J$10&lt;&gt;"",COUNTA(J14)=0),
AND(S$10&lt;&gt;"",COUNTA(S14)=0),
AND(AB$10&lt;&gt;"",COUNTA(AB14)=0)),"未入力があります。",
IF(OR(AND(J$10="",COUNTA(J14)=1),AND(S$10="",COUNTA(S14)=1),
AND(AB$10="",COUNTA(AB14)=1)),"棟番号を入力してください。","")
)</f>
        <v/>
      </c>
      <c r="AU14" s="243"/>
      <c r="AV14" s="243"/>
      <c r="AW14" s="243"/>
      <c r="AX14" s="243"/>
      <c r="AY14" s="243"/>
      <c r="BA14" s="178"/>
      <c r="BB14" s="448" t="s">
        <v>2434</v>
      </c>
      <c r="BC14" s="424"/>
      <c r="BD14" s="424"/>
      <c r="BE14" s="424"/>
      <c r="BF14" s="424"/>
      <c r="BG14" s="424"/>
      <c r="BH14" s="424"/>
      <c r="BI14" s="424"/>
      <c r="BJ14" s="439"/>
      <c r="BK14" s="440"/>
      <c r="BL14" s="440"/>
      <c r="BM14" s="440"/>
      <c r="BN14" s="440"/>
      <c r="BO14" s="440"/>
      <c r="BP14" s="440"/>
      <c r="BQ14" s="440"/>
      <c r="BR14" s="441"/>
      <c r="BS14" s="444"/>
      <c r="BT14" s="440"/>
      <c r="BU14" s="440"/>
      <c r="BV14" s="440"/>
      <c r="BW14" s="440"/>
      <c r="BX14" s="440"/>
      <c r="BY14" s="440"/>
      <c r="BZ14" s="440"/>
      <c r="CA14" s="441"/>
      <c r="CB14" s="444"/>
      <c r="CC14" s="440"/>
      <c r="CD14" s="440"/>
      <c r="CE14" s="440"/>
      <c r="CF14" s="440"/>
      <c r="CG14" s="440"/>
      <c r="CH14" s="440"/>
      <c r="CI14" s="440"/>
      <c r="CJ14" s="446"/>
      <c r="CK14" s="323"/>
      <c r="CL14" s="187"/>
      <c r="CM14" s="4"/>
      <c r="CS14" s="244"/>
      <c r="CT14" s="243" t="str">
        <f>IF(OR(AND(BJ$10&lt;&gt;"",COUNTA(BJ14)=0),
AND(BS$10&lt;&gt;"",COUNTA(BS14)=0),
AND(CB$10&lt;&gt;"",COUNTA(CB14)=0)),"未入力があります。",
IF(OR(AND(BJ$10="",COUNTA(BJ14)=1),AND(BS$10="",COUNTA(BS14)=1),
AND(CB$10="",COUNTA(CB14)=1)),"棟番号を入力してください。","")
)</f>
        <v/>
      </c>
      <c r="CU14" s="243"/>
      <c r="CV14" s="243"/>
      <c r="CW14" s="243"/>
      <c r="CX14" s="243"/>
      <c r="CY14" s="243"/>
      <c r="DA14" s="178"/>
      <c r="DB14" s="448" t="s">
        <v>2434</v>
      </c>
      <c r="DC14" s="424"/>
      <c r="DD14" s="424"/>
      <c r="DE14" s="424"/>
      <c r="DF14" s="424"/>
      <c r="DG14" s="424"/>
      <c r="DH14" s="424"/>
      <c r="DI14" s="424"/>
      <c r="DJ14" s="439"/>
      <c r="DK14" s="440"/>
      <c r="DL14" s="440"/>
      <c r="DM14" s="440"/>
      <c r="DN14" s="440"/>
      <c r="DO14" s="440"/>
      <c r="DP14" s="440"/>
      <c r="DQ14" s="440"/>
      <c r="DR14" s="441"/>
      <c r="DS14" s="444"/>
      <c r="DT14" s="440"/>
      <c r="DU14" s="440"/>
      <c r="DV14" s="440"/>
      <c r="DW14" s="440"/>
      <c r="DX14" s="440"/>
      <c r="DY14" s="440"/>
      <c r="DZ14" s="440"/>
      <c r="EA14" s="441"/>
      <c r="EB14" s="444"/>
      <c r="EC14" s="440"/>
      <c r="ED14" s="440"/>
      <c r="EE14" s="440"/>
      <c r="EF14" s="440"/>
      <c r="EG14" s="440"/>
      <c r="EH14" s="440"/>
      <c r="EI14" s="440"/>
      <c r="EJ14" s="446"/>
      <c r="EK14" s="323"/>
      <c r="EL14" s="187"/>
      <c r="EM14" s="4"/>
      <c r="ES14" s="244"/>
      <c r="ET14" s="243" t="str">
        <f>IF(OR(AND(DJ$10&lt;&gt;"",COUNTA(DJ14)=0),
AND(DS$10&lt;&gt;"",COUNTA(DS14)=0),
AND(EB$10&lt;&gt;"",COUNTA(EB14)=0)),"未入力があります。",
IF(OR(AND(DJ$10="",COUNTA(DJ14)=1),AND(DS$10="",COUNTA(DS14)=1),
AND(EB$10="",COUNTA(EB14)=1)),"棟番号を入力してください。","")
)</f>
        <v/>
      </c>
      <c r="FA14" s="178"/>
      <c r="FB14" s="448" t="s">
        <v>2434</v>
      </c>
      <c r="FC14" s="424"/>
      <c r="FD14" s="424"/>
      <c r="FE14" s="424"/>
      <c r="FF14" s="424"/>
      <c r="FG14" s="424"/>
      <c r="FH14" s="424"/>
      <c r="FI14" s="424"/>
      <c r="FJ14" s="439"/>
      <c r="FK14" s="440"/>
      <c r="FL14" s="440"/>
      <c r="FM14" s="440"/>
      <c r="FN14" s="440"/>
      <c r="FO14" s="440"/>
      <c r="FP14" s="440"/>
      <c r="FQ14" s="440"/>
      <c r="FR14" s="441"/>
      <c r="FS14" s="444"/>
      <c r="FT14" s="440"/>
      <c r="FU14" s="440"/>
      <c r="FV14" s="440"/>
      <c r="FW14" s="440"/>
      <c r="FX14" s="440"/>
      <c r="FY14" s="440"/>
      <c r="FZ14" s="440"/>
      <c r="GA14" s="441"/>
      <c r="GB14" s="444"/>
      <c r="GC14" s="440"/>
      <c r="GD14" s="440"/>
      <c r="GE14" s="440"/>
      <c r="GF14" s="440"/>
      <c r="GG14" s="440"/>
      <c r="GH14" s="440"/>
      <c r="GI14" s="440"/>
      <c r="GJ14" s="446"/>
      <c r="GK14" s="341"/>
      <c r="GL14" s="187"/>
      <c r="GM14" s="4"/>
    </row>
    <row r="15" spans="1:200" ht="16.05" customHeight="1">
      <c r="A15" s="178"/>
      <c r="B15" s="449"/>
      <c r="C15" s="450"/>
      <c r="D15" s="450"/>
      <c r="E15" s="450"/>
      <c r="F15" s="450"/>
      <c r="G15" s="450"/>
      <c r="H15" s="450"/>
      <c r="I15" s="450"/>
      <c r="J15" s="442"/>
      <c r="K15" s="415"/>
      <c r="L15" s="415"/>
      <c r="M15" s="415"/>
      <c r="N15" s="415"/>
      <c r="O15" s="415"/>
      <c r="P15" s="415"/>
      <c r="Q15" s="415"/>
      <c r="R15" s="443"/>
      <c r="S15" s="445"/>
      <c r="T15" s="415"/>
      <c r="U15" s="415"/>
      <c r="V15" s="415"/>
      <c r="W15" s="415"/>
      <c r="X15" s="415"/>
      <c r="Y15" s="415"/>
      <c r="Z15" s="415"/>
      <c r="AA15" s="443"/>
      <c r="AB15" s="445"/>
      <c r="AC15" s="415"/>
      <c r="AD15" s="415"/>
      <c r="AE15" s="415"/>
      <c r="AF15" s="415"/>
      <c r="AG15" s="415"/>
      <c r="AH15" s="415"/>
      <c r="AI15" s="415"/>
      <c r="AJ15" s="447"/>
      <c r="AK15" s="264"/>
      <c r="AL15" s="209"/>
      <c r="AM15" s="4"/>
      <c r="AS15" s="244"/>
      <c r="BA15" s="178"/>
      <c r="BB15" s="449"/>
      <c r="BC15" s="450"/>
      <c r="BD15" s="450"/>
      <c r="BE15" s="450"/>
      <c r="BF15" s="450"/>
      <c r="BG15" s="450"/>
      <c r="BH15" s="450"/>
      <c r="BI15" s="450"/>
      <c r="BJ15" s="442"/>
      <c r="BK15" s="415"/>
      <c r="BL15" s="415"/>
      <c r="BM15" s="415"/>
      <c r="BN15" s="415"/>
      <c r="BO15" s="415"/>
      <c r="BP15" s="415"/>
      <c r="BQ15" s="415"/>
      <c r="BR15" s="443"/>
      <c r="BS15" s="445"/>
      <c r="BT15" s="415"/>
      <c r="BU15" s="415"/>
      <c r="BV15" s="415"/>
      <c r="BW15" s="415"/>
      <c r="BX15" s="415"/>
      <c r="BY15" s="415"/>
      <c r="BZ15" s="415"/>
      <c r="CA15" s="443"/>
      <c r="CB15" s="445"/>
      <c r="CC15" s="415"/>
      <c r="CD15" s="415"/>
      <c r="CE15" s="415"/>
      <c r="CF15" s="415"/>
      <c r="CG15" s="415"/>
      <c r="CH15" s="415"/>
      <c r="CI15" s="415"/>
      <c r="CJ15" s="447"/>
      <c r="CK15" s="322"/>
      <c r="CL15" s="209"/>
      <c r="CM15" s="4"/>
      <c r="CS15" s="244"/>
      <c r="DA15" s="178"/>
      <c r="DB15" s="449"/>
      <c r="DC15" s="450"/>
      <c r="DD15" s="450"/>
      <c r="DE15" s="450"/>
      <c r="DF15" s="450"/>
      <c r="DG15" s="450"/>
      <c r="DH15" s="450"/>
      <c r="DI15" s="450"/>
      <c r="DJ15" s="442"/>
      <c r="DK15" s="415"/>
      <c r="DL15" s="415"/>
      <c r="DM15" s="415"/>
      <c r="DN15" s="415"/>
      <c r="DO15" s="415"/>
      <c r="DP15" s="415"/>
      <c r="DQ15" s="415"/>
      <c r="DR15" s="443"/>
      <c r="DS15" s="445"/>
      <c r="DT15" s="415"/>
      <c r="DU15" s="415"/>
      <c r="DV15" s="415"/>
      <c r="DW15" s="415"/>
      <c r="DX15" s="415"/>
      <c r="DY15" s="415"/>
      <c r="DZ15" s="415"/>
      <c r="EA15" s="443"/>
      <c r="EB15" s="445"/>
      <c r="EC15" s="415"/>
      <c r="ED15" s="415"/>
      <c r="EE15" s="415"/>
      <c r="EF15" s="415"/>
      <c r="EG15" s="415"/>
      <c r="EH15" s="415"/>
      <c r="EI15" s="415"/>
      <c r="EJ15" s="447"/>
      <c r="EK15" s="322"/>
      <c r="EL15" s="209"/>
      <c r="EM15" s="4"/>
      <c r="ES15" s="244"/>
      <c r="FA15" s="178"/>
      <c r="FB15" s="449"/>
      <c r="FC15" s="450"/>
      <c r="FD15" s="450"/>
      <c r="FE15" s="450"/>
      <c r="FF15" s="450"/>
      <c r="FG15" s="450"/>
      <c r="FH15" s="450"/>
      <c r="FI15" s="450"/>
      <c r="FJ15" s="442"/>
      <c r="FK15" s="415"/>
      <c r="FL15" s="415"/>
      <c r="FM15" s="415"/>
      <c r="FN15" s="415"/>
      <c r="FO15" s="415"/>
      <c r="FP15" s="415"/>
      <c r="FQ15" s="415"/>
      <c r="FR15" s="443"/>
      <c r="FS15" s="445"/>
      <c r="FT15" s="415"/>
      <c r="FU15" s="415"/>
      <c r="FV15" s="415"/>
      <c r="FW15" s="415"/>
      <c r="FX15" s="415"/>
      <c r="FY15" s="415"/>
      <c r="FZ15" s="415"/>
      <c r="GA15" s="443"/>
      <c r="GB15" s="445"/>
      <c r="GC15" s="415"/>
      <c r="GD15" s="415"/>
      <c r="GE15" s="415"/>
      <c r="GF15" s="415"/>
      <c r="GG15" s="415"/>
      <c r="GH15" s="415"/>
      <c r="GI15" s="415"/>
      <c r="GJ15" s="447"/>
      <c r="GK15" s="340"/>
      <c r="GL15" s="209"/>
      <c r="GM15" s="4"/>
    </row>
    <row r="16" spans="1:200" ht="23.1" customHeight="1">
      <c r="A16" s="178"/>
      <c r="B16" s="437" t="s">
        <v>2435</v>
      </c>
      <c r="C16" s="422"/>
      <c r="D16" s="422"/>
      <c r="E16" s="422"/>
      <c r="F16" s="422"/>
      <c r="G16" s="422"/>
      <c r="H16" s="422"/>
      <c r="I16" s="422"/>
      <c r="J16" s="180"/>
      <c r="K16" s="387"/>
      <c r="L16" s="387"/>
      <c r="M16" s="387"/>
      <c r="N16" s="387"/>
      <c r="O16" s="387"/>
      <c r="P16" s="365" t="s">
        <v>46</v>
      </c>
      <c r="Q16" s="365"/>
      <c r="R16" s="199"/>
      <c r="S16" s="198"/>
      <c r="T16" s="387"/>
      <c r="U16" s="387"/>
      <c r="V16" s="387"/>
      <c r="W16" s="387"/>
      <c r="X16" s="387"/>
      <c r="Y16" s="365" t="s">
        <v>46</v>
      </c>
      <c r="Z16" s="365"/>
      <c r="AA16" s="199"/>
      <c r="AB16" s="198"/>
      <c r="AC16" s="387"/>
      <c r="AD16" s="387"/>
      <c r="AE16" s="387"/>
      <c r="AF16" s="387"/>
      <c r="AG16" s="387"/>
      <c r="AH16" s="365" t="s">
        <v>46</v>
      </c>
      <c r="AI16" s="365"/>
      <c r="AJ16" s="173"/>
      <c r="AK16" s="162"/>
      <c r="AL16" s="179"/>
      <c r="AM16" s="4" t="str">
        <f>IF(COUNTA(K16,T16,AC16)=0,"未入力","")</f>
        <v>未入力</v>
      </c>
      <c r="AN16" s="4"/>
      <c r="AS16" s="244"/>
      <c r="AT16" s="243" t="str">
        <f>IF(OR(AND(J$10&lt;&gt;"",COUNTA(K16)=0),
AND(S$10&lt;&gt;"",COUNTA(T16)=0),
AND(AB$10&lt;&gt;"",COUNTA(AC16)=0)),"未入力があります。",
IF(OR(AND(J$10="",COUNTA(K16)=1),AND(S$10="",COUNTA(T16)=1),
AND(AB$10="",COUNTA(AC16)=1)),"棟番号を入力してください。","")
)</f>
        <v/>
      </c>
      <c r="AU16" s="243"/>
      <c r="AV16" s="243"/>
      <c r="AW16" s="243"/>
      <c r="AX16" s="243"/>
      <c r="AY16" s="243"/>
      <c r="BA16" s="178"/>
      <c r="BB16" s="437" t="s">
        <v>2435</v>
      </c>
      <c r="BC16" s="422"/>
      <c r="BD16" s="422"/>
      <c r="BE16" s="422"/>
      <c r="BF16" s="422"/>
      <c r="BG16" s="422"/>
      <c r="BH16" s="422"/>
      <c r="BI16" s="422"/>
      <c r="BJ16" s="180"/>
      <c r="BK16" s="387"/>
      <c r="BL16" s="387"/>
      <c r="BM16" s="387"/>
      <c r="BN16" s="387"/>
      <c r="BO16" s="387"/>
      <c r="BP16" s="365" t="s">
        <v>46</v>
      </c>
      <c r="BQ16" s="365"/>
      <c r="BR16" s="199"/>
      <c r="BS16" s="198"/>
      <c r="BT16" s="387"/>
      <c r="BU16" s="387"/>
      <c r="BV16" s="387"/>
      <c r="BW16" s="387"/>
      <c r="BX16" s="387"/>
      <c r="BY16" s="365" t="s">
        <v>46</v>
      </c>
      <c r="BZ16" s="365"/>
      <c r="CA16" s="199"/>
      <c r="CB16" s="198"/>
      <c r="CC16" s="387"/>
      <c r="CD16" s="387"/>
      <c r="CE16" s="387"/>
      <c r="CF16" s="387"/>
      <c r="CG16" s="387"/>
      <c r="CH16" s="365" t="s">
        <v>46</v>
      </c>
      <c r="CI16" s="365"/>
      <c r="CJ16" s="173"/>
      <c r="CK16" s="162"/>
      <c r="CL16" s="179"/>
      <c r="CM16" s="4" t="str">
        <f>IF(COUNTA(BK16,BT16,CC16)=0,"未入力","")</f>
        <v>未入力</v>
      </c>
      <c r="CN16" s="4"/>
      <c r="CS16" s="244"/>
      <c r="CT16" s="243" t="str">
        <f>IF(OR(AND(BJ$10&lt;&gt;"",COUNTA(BK16)=0),
AND(BS$10&lt;&gt;"",COUNTA(BT16)=0),
AND(CB$10&lt;&gt;"",COUNTA(CC16)=0)),"未入力があります。",
IF(OR(AND(BJ$10="",COUNTA(BK16)=1),AND(BS$10="",COUNTA(BT16)=1),
AND(CB$10="",COUNTA(CC16)=1)),"棟番号を入力してください。","")
)</f>
        <v/>
      </c>
      <c r="CU16" s="243"/>
      <c r="CV16" s="243"/>
      <c r="CW16" s="243"/>
      <c r="CX16" s="243"/>
      <c r="CY16" s="243"/>
      <c r="DA16" s="178"/>
      <c r="DB16" s="437" t="s">
        <v>2435</v>
      </c>
      <c r="DC16" s="422"/>
      <c r="DD16" s="422"/>
      <c r="DE16" s="422"/>
      <c r="DF16" s="422"/>
      <c r="DG16" s="422"/>
      <c r="DH16" s="422"/>
      <c r="DI16" s="422"/>
      <c r="DJ16" s="180"/>
      <c r="DK16" s="387"/>
      <c r="DL16" s="387"/>
      <c r="DM16" s="387"/>
      <c r="DN16" s="387"/>
      <c r="DO16" s="387"/>
      <c r="DP16" s="365" t="s">
        <v>46</v>
      </c>
      <c r="DQ16" s="365"/>
      <c r="DR16" s="199"/>
      <c r="DS16" s="198"/>
      <c r="DT16" s="387"/>
      <c r="DU16" s="387"/>
      <c r="DV16" s="387"/>
      <c r="DW16" s="387"/>
      <c r="DX16" s="387"/>
      <c r="DY16" s="365" t="s">
        <v>46</v>
      </c>
      <c r="DZ16" s="365"/>
      <c r="EA16" s="199"/>
      <c r="EB16" s="198"/>
      <c r="EC16" s="387"/>
      <c r="ED16" s="387"/>
      <c r="EE16" s="387"/>
      <c r="EF16" s="387"/>
      <c r="EG16" s="387"/>
      <c r="EH16" s="365" t="s">
        <v>46</v>
      </c>
      <c r="EI16" s="365"/>
      <c r="EJ16" s="173"/>
      <c r="EK16" s="162"/>
      <c r="EL16" s="179"/>
      <c r="EM16" s="4" t="str">
        <f>IF(COUNTA(DK16,DT16,EC16)=0,"未入力","")</f>
        <v>未入力</v>
      </c>
      <c r="EN16" s="4"/>
      <c r="ES16" s="244"/>
      <c r="ET16" s="243" t="str">
        <f>IF(OR(AND(DJ$10&lt;&gt;"",COUNTA(DK16)=0),
AND(DS$10&lt;&gt;"",COUNTA(DT16)=0),
AND(EB$10&lt;&gt;"",COUNTA(EC16)=0)),"未入力があります。",
IF(OR(AND(DJ$10="",COUNTA(DK16)=1),AND(DS$10="",COUNTA(DT16)=1),
AND(EB$10="",COUNTA(EC16)=1)),"棟番号を入力してください。","")
)</f>
        <v/>
      </c>
      <c r="FA16" s="178"/>
      <c r="FB16" s="437" t="s">
        <v>2435</v>
      </c>
      <c r="FC16" s="422"/>
      <c r="FD16" s="422"/>
      <c r="FE16" s="422"/>
      <c r="FF16" s="422"/>
      <c r="FG16" s="422"/>
      <c r="FH16" s="422"/>
      <c r="FI16" s="422"/>
      <c r="FJ16" s="180"/>
      <c r="FK16" s="387"/>
      <c r="FL16" s="387"/>
      <c r="FM16" s="387"/>
      <c r="FN16" s="387"/>
      <c r="FO16" s="387"/>
      <c r="FP16" s="365" t="s">
        <v>46</v>
      </c>
      <c r="FQ16" s="365"/>
      <c r="FR16" s="199"/>
      <c r="FS16" s="198"/>
      <c r="FT16" s="387"/>
      <c r="FU16" s="387"/>
      <c r="FV16" s="387"/>
      <c r="FW16" s="387"/>
      <c r="FX16" s="387"/>
      <c r="FY16" s="365" t="s">
        <v>46</v>
      </c>
      <c r="FZ16" s="365"/>
      <c r="GA16" s="199"/>
      <c r="GB16" s="198"/>
      <c r="GC16" s="387"/>
      <c r="GD16" s="387"/>
      <c r="GE16" s="387"/>
      <c r="GF16" s="387"/>
      <c r="GG16" s="387"/>
      <c r="GH16" s="365" t="s">
        <v>46</v>
      </c>
      <c r="GI16" s="365"/>
      <c r="GJ16" s="173"/>
      <c r="GK16" s="162"/>
      <c r="GL16" s="179"/>
      <c r="GM16" s="4" t="str">
        <f>IF(COUNTA(FK16,FT16,GC16)=0,"未入力","")</f>
        <v>未入力</v>
      </c>
      <c r="GN16" s="4"/>
    </row>
    <row r="17" spans="1:198" ht="12" customHeight="1">
      <c r="A17" s="178"/>
      <c r="B17" s="418" t="s">
        <v>2436</v>
      </c>
      <c r="C17" s="419"/>
      <c r="D17" s="419"/>
      <c r="E17" s="419"/>
      <c r="F17" s="419"/>
      <c r="G17" s="419"/>
      <c r="H17" s="419"/>
      <c r="I17" s="419"/>
      <c r="J17" s="174"/>
      <c r="K17" s="159"/>
      <c r="L17" s="159"/>
      <c r="M17" s="159"/>
      <c r="N17" s="159"/>
      <c r="O17" s="159"/>
      <c r="P17" s="159"/>
      <c r="Q17" s="159"/>
      <c r="R17" s="201"/>
      <c r="S17" s="200"/>
      <c r="T17" s="436"/>
      <c r="U17" s="436"/>
      <c r="V17" s="436"/>
      <c r="W17" s="436"/>
      <c r="X17" s="436"/>
      <c r="Y17" s="159"/>
      <c r="Z17" s="159"/>
      <c r="AA17" s="201"/>
      <c r="AB17" s="200"/>
      <c r="AC17" s="159"/>
      <c r="AD17" s="159"/>
      <c r="AE17" s="159"/>
      <c r="AF17" s="159"/>
      <c r="AG17" s="159"/>
      <c r="AH17" s="159"/>
      <c r="AI17" s="159"/>
      <c r="AJ17" s="175"/>
      <c r="AK17" s="162"/>
      <c r="AL17" s="179"/>
      <c r="AM17" s="4"/>
      <c r="AN17" s="8"/>
      <c r="AO17" s="8"/>
      <c r="AP17" s="8"/>
      <c r="AS17" s="244">
        <f>COUNTIF(AN17:AN23, TRUE)</f>
        <v>0</v>
      </c>
      <c r="BA17" s="178"/>
      <c r="BB17" s="418" t="s">
        <v>2436</v>
      </c>
      <c r="BC17" s="419"/>
      <c r="BD17" s="419"/>
      <c r="BE17" s="419"/>
      <c r="BF17" s="419"/>
      <c r="BG17" s="419"/>
      <c r="BH17" s="419"/>
      <c r="BI17" s="419"/>
      <c r="BJ17" s="174"/>
      <c r="BK17" s="159"/>
      <c r="BL17" s="159"/>
      <c r="BM17" s="159"/>
      <c r="BN17" s="159"/>
      <c r="BO17" s="159"/>
      <c r="BP17" s="159"/>
      <c r="BQ17" s="159"/>
      <c r="BR17" s="201"/>
      <c r="BS17" s="200"/>
      <c r="BT17" s="436"/>
      <c r="BU17" s="436"/>
      <c r="BV17" s="436"/>
      <c r="BW17" s="436"/>
      <c r="BX17" s="436"/>
      <c r="BY17" s="159"/>
      <c r="BZ17" s="159"/>
      <c r="CA17" s="201"/>
      <c r="CB17" s="200"/>
      <c r="CC17" s="159"/>
      <c r="CD17" s="159"/>
      <c r="CE17" s="159"/>
      <c r="CF17" s="159"/>
      <c r="CG17" s="159"/>
      <c r="CH17" s="159"/>
      <c r="CI17" s="159"/>
      <c r="CJ17" s="175"/>
      <c r="CK17" s="162"/>
      <c r="CL17" s="179"/>
      <c r="CM17" s="4"/>
      <c r="CN17" s="8"/>
      <c r="CO17" s="8"/>
      <c r="CP17" s="8"/>
      <c r="CS17" s="244">
        <f>COUNTIF(CN17:CN23, TRUE)</f>
        <v>0</v>
      </c>
      <c r="DA17" s="178"/>
      <c r="DB17" s="418" t="s">
        <v>2436</v>
      </c>
      <c r="DC17" s="419"/>
      <c r="DD17" s="419"/>
      <c r="DE17" s="419"/>
      <c r="DF17" s="419"/>
      <c r="DG17" s="419"/>
      <c r="DH17" s="419"/>
      <c r="DI17" s="419"/>
      <c r="DJ17" s="174"/>
      <c r="DK17" s="159"/>
      <c r="DL17" s="159"/>
      <c r="DM17" s="159"/>
      <c r="DN17" s="159"/>
      <c r="DO17" s="159"/>
      <c r="DP17" s="159"/>
      <c r="DQ17" s="159"/>
      <c r="DR17" s="201"/>
      <c r="DS17" s="200"/>
      <c r="DT17" s="436"/>
      <c r="DU17" s="436"/>
      <c r="DV17" s="436"/>
      <c r="DW17" s="436"/>
      <c r="DX17" s="436"/>
      <c r="DY17" s="159"/>
      <c r="DZ17" s="159"/>
      <c r="EA17" s="201"/>
      <c r="EB17" s="200"/>
      <c r="EC17" s="159"/>
      <c r="ED17" s="159"/>
      <c r="EE17" s="159"/>
      <c r="EF17" s="159"/>
      <c r="EG17" s="159"/>
      <c r="EH17" s="159"/>
      <c r="EI17" s="159"/>
      <c r="EJ17" s="175"/>
      <c r="EK17" s="162"/>
      <c r="EL17" s="179"/>
      <c r="EM17" s="4"/>
      <c r="EN17" s="8"/>
      <c r="EO17" s="8"/>
      <c r="EP17" s="8"/>
      <c r="ES17" s="244">
        <f>COUNTIF(EN17:EN23, TRUE)</f>
        <v>0</v>
      </c>
      <c r="FA17" s="178"/>
      <c r="FB17" s="418" t="s">
        <v>2436</v>
      </c>
      <c r="FC17" s="419"/>
      <c r="FD17" s="419"/>
      <c r="FE17" s="419"/>
      <c r="FF17" s="419"/>
      <c r="FG17" s="419"/>
      <c r="FH17" s="419"/>
      <c r="FI17" s="419"/>
      <c r="FJ17" s="174"/>
      <c r="FK17" s="159"/>
      <c r="FL17" s="159"/>
      <c r="FM17" s="159"/>
      <c r="FN17" s="159"/>
      <c r="FO17" s="159"/>
      <c r="FP17" s="159"/>
      <c r="FQ17" s="159"/>
      <c r="FR17" s="201"/>
      <c r="FS17" s="200"/>
      <c r="FT17" s="436"/>
      <c r="FU17" s="436"/>
      <c r="FV17" s="436"/>
      <c r="FW17" s="436"/>
      <c r="FX17" s="436"/>
      <c r="FY17" s="159"/>
      <c r="FZ17" s="159"/>
      <c r="GA17" s="201"/>
      <c r="GB17" s="200"/>
      <c r="GC17" s="159"/>
      <c r="GD17" s="159"/>
      <c r="GE17" s="159"/>
      <c r="GF17" s="159"/>
      <c r="GG17" s="159"/>
      <c r="GH17" s="159"/>
      <c r="GI17" s="159"/>
      <c r="GJ17" s="175"/>
      <c r="GK17" s="162"/>
      <c r="GL17" s="179"/>
      <c r="GM17" s="4"/>
      <c r="GN17" s="8"/>
      <c r="GO17" s="8"/>
      <c r="GP17" s="8"/>
    </row>
    <row r="18" spans="1:198" ht="19.05" customHeight="1">
      <c r="A18" s="178"/>
      <c r="B18" s="420"/>
      <c r="C18" s="421"/>
      <c r="D18" s="421"/>
      <c r="E18" s="421"/>
      <c r="F18" s="421"/>
      <c r="G18" s="421"/>
      <c r="H18" s="421"/>
      <c r="I18" s="421"/>
      <c r="J18" s="176"/>
      <c r="K18" s="409"/>
      <c r="L18" s="409"/>
      <c r="M18" s="409"/>
      <c r="N18" s="409"/>
      <c r="O18" s="409"/>
      <c r="P18" s="415" t="s">
        <v>47</v>
      </c>
      <c r="Q18" s="415"/>
      <c r="R18" s="203"/>
      <c r="S18" s="202"/>
      <c r="T18" s="509"/>
      <c r="U18" s="509"/>
      <c r="V18" s="509"/>
      <c r="W18" s="509"/>
      <c r="X18" s="509"/>
      <c r="Y18" s="415" t="s">
        <v>2289</v>
      </c>
      <c r="Z18" s="415"/>
      <c r="AA18" s="203"/>
      <c r="AB18" s="202"/>
      <c r="AC18" s="409"/>
      <c r="AD18" s="409"/>
      <c r="AE18" s="409"/>
      <c r="AF18" s="409"/>
      <c r="AG18" s="409"/>
      <c r="AH18" s="415" t="s">
        <v>2289</v>
      </c>
      <c r="AI18" s="415"/>
      <c r="AJ18" s="177"/>
      <c r="AK18" s="162"/>
      <c r="AL18" s="179"/>
      <c r="AM18" s="277"/>
      <c r="AN18" s="8"/>
      <c r="AO18" s="8"/>
      <c r="AP18" s="8"/>
      <c r="AS18" s="244">
        <f>COUNTIF(AO17:AO23, TRUE)</f>
        <v>0</v>
      </c>
      <c r="AT18" s="243"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43"/>
      <c r="AV18" s="243"/>
      <c r="AW18" s="243"/>
      <c r="AX18" s="243"/>
      <c r="AY18" s="243"/>
      <c r="BA18" s="178"/>
      <c r="BB18" s="420"/>
      <c r="BC18" s="421"/>
      <c r="BD18" s="421"/>
      <c r="BE18" s="421"/>
      <c r="BF18" s="421"/>
      <c r="BG18" s="421"/>
      <c r="BH18" s="421"/>
      <c r="BI18" s="421"/>
      <c r="BJ18" s="176"/>
      <c r="BK18" s="409"/>
      <c r="BL18" s="409"/>
      <c r="BM18" s="409"/>
      <c r="BN18" s="409"/>
      <c r="BO18" s="409"/>
      <c r="BP18" s="415" t="s">
        <v>47</v>
      </c>
      <c r="BQ18" s="415"/>
      <c r="BR18" s="203"/>
      <c r="BS18" s="202"/>
      <c r="BT18" s="509"/>
      <c r="BU18" s="509"/>
      <c r="BV18" s="509"/>
      <c r="BW18" s="509"/>
      <c r="BX18" s="509"/>
      <c r="BY18" s="415" t="s">
        <v>2289</v>
      </c>
      <c r="BZ18" s="415"/>
      <c r="CA18" s="203"/>
      <c r="CB18" s="202"/>
      <c r="CC18" s="409"/>
      <c r="CD18" s="409"/>
      <c r="CE18" s="409"/>
      <c r="CF18" s="409"/>
      <c r="CG18" s="409"/>
      <c r="CH18" s="415" t="s">
        <v>2289</v>
      </c>
      <c r="CI18" s="415"/>
      <c r="CJ18" s="177"/>
      <c r="CK18" s="162"/>
      <c r="CL18" s="179"/>
      <c r="CM18" s="327"/>
      <c r="CN18" s="8"/>
      <c r="CO18" s="8"/>
      <c r="CP18" s="8"/>
      <c r="CS18" s="244">
        <f>COUNTIF(CO17:CO23, TRUE)</f>
        <v>0</v>
      </c>
      <c r="CT18" s="243"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43"/>
      <c r="CV18" s="243"/>
      <c r="CW18" s="243"/>
      <c r="CX18" s="243"/>
      <c r="CY18" s="243"/>
      <c r="DA18" s="178"/>
      <c r="DB18" s="420"/>
      <c r="DC18" s="421"/>
      <c r="DD18" s="421"/>
      <c r="DE18" s="421"/>
      <c r="DF18" s="421"/>
      <c r="DG18" s="421"/>
      <c r="DH18" s="421"/>
      <c r="DI18" s="421"/>
      <c r="DJ18" s="176"/>
      <c r="DK18" s="409"/>
      <c r="DL18" s="409"/>
      <c r="DM18" s="409"/>
      <c r="DN18" s="409"/>
      <c r="DO18" s="409"/>
      <c r="DP18" s="415" t="s">
        <v>47</v>
      </c>
      <c r="DQ18" s="415"/>
      <c r="DR18" s="203"/>
      <c r="DS18" s="202"/>
      <c r="DT18" s="509"/>
      <c r="DU18" s="509"/>
      <c r="DV18" s="509"/>
      <c r="DW18" s="509"/>
      <c r="DX18" s="509"/>
      <c r="DY18" s="415" t="s">
        <v>2289</v>
      </c>
      <c r="DZ18" s="415"/>
      <c r="EA18" s="203"/>
      <c r="EB18" s="202"/>
      <c r="EC18" s="409"/>
      <c r="ED18" s="409"/>
      <c r="EE18" s="409"/>
      <c r="EF18" s="409"/>
      <c r="EG18" s="409"/>
      <c r="EH18" s="415" t="s">
        <v>2289</v>
      </c>
      <c r="EI18" s="415"/>
      <c r="EJ18" s="177"/>
      <c r="EK18" s="162"/>
      <c r="EL18" s="179"/>
      <c r="EM18" s="327"/>
      <c r="EN18" s="8"/>
      <c r="EO18" s="8"/>
      <c r="EP18" s="8"/>
      <c r="ES18" s="244">
        <f>COUNTIF(EO17:EO23, TRUE)</f>
        <v>0</v>
      </c>
      <c r="ET18" s="243"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78"/>
      <c r="FB18" s="420"/>
      <c r="FC18" s="421"/>
      <c r="FD18" s="421"/>
      <c r="FE18" s="421"/>
      <c r="FF18" s="421"/>
      <c r="FG18" s="421"/>
      <c r="FH18" s="421"/>
      <c r="FI18" s="421"/>
      <c r="FJ18" s="176"/>
      <c r="FK18" s="409"/>
      <c r="FL18" s="409"/>
      <c r="FM18" s="409"/>
      <c r="FN18" s="409"/>
      <c r="FO18" s="409"/>
      <c r="FP18" s="415" t="s">
        <v>47</v>
      </c>
      <c r="FQ18" s="415"/>
      <c r="FR18" s="203"/>
      <c r="FS18" s="202"/>
      <c r="FT18" s="509"/>
      <c r="FU18" s="509"/>
      <c r="FV18" s="509"/>
      <c r="FW18" s="509"/>
      <c r="FX18" s="509"/>
      <c r="FY18" s="415" t="s">
        <v>2289</v>
      </c>
      <c r="FZ18" s="415"/>
      <c r="GA18" s="203"/>
      <c r="GB18" s="202"/>
      <c r="GC18" s="409"/>
      <c r="GD18" s="409"/>
      <c r="GE18" s="409"/>
      <c r="GF18" s="409"/>
      <c r="GG18" s="409"/>
      <c r="GH18" s="415" t="s">
        <v>2289</v>
      </c>
      <c r="GI18" s="415"/>
      <c r="GJ18" s="177"/>
      <c r="GK18" s="162"/>
      <c r="GL18" s="179"/>
      <c r="GM18" s="345"/>
      <c r="GN18" s="8"/>
      <c r="GO18" s="8"/>
      <c r="GP18" s="8"/>
    </row>
    <row r="19" spans="1:198" ht="8.5500000000000007" hidden="1" customHeight="1">
      <c r="A19" s="178"/>
      <c r="B19" s="260"/>
      <c r="C19" s="260"/>
      <c r="D19" s="260"/>
      <c r="E19" s="260"/>
      <c r="F19" s="260"/>
      <c r="G19" s="260"/>
      <c r="H19" s="260"/>
      <c r="I19" s="258"/>
      <c r="J19" s="178"/>
      <c r="K19" s="182"/>
      <c r="L19" s="182"/>
      <c r="M19" s="182"/>
      <c r="N19" s="182"/>
      <c r="O19" s="257"/>
      <c r="P19" s="257"/>
      <c r="Q19" s="162"/>
      <c r="R19" s="205"/>
      <c r="S19" s="204"/>
      <c r="T19" s="182"/>
      <c r="U19" s="182"/>
      <c r="V19" s="182"/>
      <c r="W19" s="182"/>
      <c r="X19" s="257"/>
      <c r="Y19" s="257"/>
      <c r="Z19" s="162"/>
      <c r="AA19" s="205"/>
      <c r="AB19" s="204"/>
      <c r="AC19" s="182"/>
      <c r="AD19" s="182"/>
      <c r="AE19" s="182"/>
      <c r="AF19" s="182"/>
      <c r="AG19" s="257"/>
      <c r="AH19" s="257"/>
      <c r="AI19" s="162"/>
      <c r="AJ19" s="179"/>
      <c r="AK19" s="162"/>
      <c r="AL19" s="179"/>
      <c r="AM19" s="266"/>
      <c r="AN19" s="8" t="b">
        <v>0</v>
      </c>
      <c r="AO19" s="8" t="b">
        <v>0</v>
      </c>
      <c r="AP19" s="8" t="b">
        <v>0</v>
      </c>
      <c r="AS19" s="244">
        <f>COUNTIF(AP17:AP23, TRUE)</f>
        <v>0</v>
      </c>
      <c r="AT19" s="243" t="str">
        <f>IF(OR(AND(J$10&lt;&gt;"",COUNTA(K19)=0),
AND(S$10&lt;&gt;"",COUNTA(T19)=0),
AND(AB$10&lt;&gt;"",COUNTA(AC19)=0)),"未入力があります。",
IF(OR(AND(J$10="",COUNTA(K19)=1),AND(S$10="",COUNTA(T19)=1),
AND(AB$10="",COUNTA(AC19)=1)),"棟番号を入力してください。","")
)</f>
        <v/>
      </c>
      <c r="AU19" s="243"/>
      <c r="AV19" s="243"/>
      <c r="AW19" s="243"/>
      <c r="AX19" s="243"/>
      <c r="AY19" s="243"/>
      <c r="BA19" s="178"/>
      <c r="BB19" s="318"/>
      <c r="BC19" s="318"/>
      <c r="BD19" s="318"/>
      <c r="BE19" s="318"/>
      <c r="BF19" s="318"/>
      <c r="BG19" s="318"/>
      <c r="BH19" s="318"/>
      <c r="BI19" s="317"/>
      <c r="BJ19" s="178"/>
      <c r="BK19" s="182"/>
      <c r="BL19" s="182"/>
      <c r="BM19" s="182"/>
      <c r="BN19" s="182"/>
      <c r="BO19" s="316"/>
      <c r="BP19" s="316"/>
      <c r="BQ19" s="162"/>
      <c r="BR19" s="205"/>
      <c r="BS19" s="204"/>
      <c r="BT19" s="182"/>
      <c r="BU19" s="182"/>
      <c r="BV19" s="182"/>
      <c r="BW19" s="182"/>
      <c r="BX19" s="316"/>
      <c r="BY19" s="316"/>
      <c r="BZ19" s="162"/>
      <c r="CA19" s="205"/>
      <c r="CB19" s="204"/>
      <c r="CC19" s="182"/>
      <c r="CD19" s="182"/>
      <c r="CE19" s="182"/>
      <c r="CF19" s="182"/>
      <c r="CG19" s="316"/>
      <c r="CH19" s="316"/>
      <c r="CI19" s="162"/>
      <c r="CJ19" s="179"/>
      <c r="CK19" s="162"/>
      <c r="CL19" s="179"/>
      <c r="CM19" s="324"/>
      <c r="CN19" s="8" t="b">
        <v>0</v>
      </c>
      <c r="CO19" s="8" t="b">
        <v>0</v>
      </c>
      <c r="CP19" s="8" t="b">
        <v>0</v>
      </c>
      <c r="CS19" s="244">
        <f>COUNTIF(CP17:CP23, TRUE)</f>
        <v>0</v>
      </c>
      <c r="CT19" s="243" t="str">
        <f>IF(OR(AND(BJ$10&lt;&gt;"",COUNTA(BK19)=0),
AND(BS$10&lt;&gt;"",COUNTA(BT19)=0),
AND(CB$10&lt;&gt;"",COUNTA(CC19)=0)),"未入力があります。",
IF(OR(AND(BJ$10="",COUNTA(BK19)=1),AND(BS$10="",COUNTA(BT19)=1),
AND(CB$10="",COUNTA(CC19)=1)),"棟番号を入力してください。","")
)</f>
        <v/>
      </c>
      <c r="CU19" s="243"/>
      <c r="CV19" s="243"/>
      <c r="CW19" s="243"/>
      <c r="CX19" s="243"/>
      <c r="CY19" s="243"/>
      <c r="DA19" s="178"/>
      <c r="DB19" s="318"/>
      <c r="DC19" s="318"/>
      <c r="DD19" s="318"/>
      <c r="DE19" s="318"/>
      <c r="DF19" s="318"/>
      <c r="DG19" s="318"/>
      <c r="DH19" s="318"/>
      <c r="DI19" s="317"/>
      <c r="DJ19" s="178"/>
      <c r="DK19" s="182"/>
      <c r="DL19" s="182"/>
      <c r="DM19" s="182"/>
      <c r="DN19" s="182"/>
      <c r="DO19" s="316"/>
      <c r="DP19" s="316"/>
      <c r="DQ19" s="162"/>
      <c r="DR19" s="205"/>
      <c r="DS19" s="204"/>
      <c r="DT19" s="182"/>
      <c r="DU19" s="182"/>
      <c r="DV19" s="182"/>
      <c r="DW19" s="182"/>
      <c r="DX19" s="316"/>
      <c r="DY19" s="316"/>
      <c r="DZ19" s="162"/>
      <c r="EA19" s="205"/>
      <c r="EB19" s="204"/>
      <c r="EC19" s="182"/>
      <c r="ED19" s="182"/>
      <c r="EE19" s="182"/>
      <c r="EF19" s="182"/>
      <c r="EG19" s="316"/>
      <c r="EH19" s="316"/>
      <c r="EI19" s="162"/>
      <c r="EJ19" s="179"/>
      <c r="EK19" s="162"/>
      <c r="EL19" s="179"/>
      <c r="EM19" s="324"/>
      <c r="EN19" s="8" t="b">
        <v>0</v>
      </c>
      <c r="EO19" s="8" t="b">
        <v>0</v>
      </c>
      <c r="EP19" s="8" t="b">
        <v>0</v>
      </c>
      <c r="ES19" s="244">
        <f>COUNTIF(EP17:EP23, TRUE)</f>
        <v>0</v>
      </c>
      <c r="ET19" s="243" t="str">
        <f>IF(OR(AND(DJ$10&lt;&gt;"",COUNTA(DK19)=0),
AND(DS$10&lt;&gt;"",COUNTA(DT19)=0),
AND(EB$10&lt;&gt;"",COUNTA(EC19)=0)),"未入力があります。",
IF(OR(AND(DJ$10="",COUNTA(DK19)=1),AND(DS$10="",COUNTA(DT19)=1),
AND(EB$10="",COUNTA(EC19)=1)),"棟番号を入力してください。","")
)</f>
        <v/>
      </c>
      <c r="FA19" s="178"/>
      <c r="FB19" s="336"/>
      <c r="FC19" s="336"/>
      <c r="FD19" s="336"/>
      <c r="FE19" s="336"/>
      <c r="FF19" s="336"/>
      <c r="FG19" s="336"/>
      <c r="FH19" s="336"/>
      <c r="FI19" s="335"/>
      <c r="FJ19" s="178"/>
      <c r="FK19" s="182"/>
      <c r="FL19" s="182"/>
      <c r="FM19" s="182"/>
      <c r="FN19" s="182"/>
      <c r="FO19" s="334"/>
      <c r="FP19" s="334"/>
      <c r="FQ19" s="162"/>
      <c r="FR19" s="205"/>
      <c r="FS19" s="204"/>
      <c r="FT19" s="182"/>
      <c r="FU19" s="182"/>
      <c r="FV19" s="182"/>
      <c r="FW19" s="182"/>
      <c r="FX19" s="334"/>
      <c r="FY19" s="334"/>
      <c r="FZ19" s="162"/>
      <c r="GA19" s="205"/>
      <c r="GB19" s="204"/>
      <c r="GC19" s="182"/>
      <c r="GD19" s="182"/>
      <c r="GE19" s="182"/>
      <c r="GF19" s="182"/>
      <c r="GG19" s="334"/>
      <c r="GH19" s="334"/>
      <c r="GI19" s="162"/>
      <c r="GJ19" s="179"/>
      <c r="GK19" s="162"/>
      <c r="GL19" s="179"/>
      <c r="GM19" s="342"/>
      <c r="GN19" s="8" t="b">
        <v>0</v>
      </c>
      <c r="GO19" s="8" t="b">
        <v>0</v>
      </c>
      <c r="GP19" s="8" t="b">
        <v>0</v>
      </c>
    </row>
    <row r="20" spans="1:198" ht="22.95" customHeight="1">
      <c r="A20" s="178"/>
      <c r="B20" s="418" t="s">
        <v>2437</v>
      </c>
      <c r="C20" s="419"/>
      <c r="D20" s="419"/>
      <c r="E20" s="419"/>
      <c r="F20" s="419"/>
      <c r="G20" s="419"/>
      <c r="H20" s="419"/>
      <c r="I20" s="490"/>
      <c r="J20" s="287" t="s">
        <v>2296</v>
      </c>
      <c r="K20" s="388" t="s">
        <v>2299</v>
      </c>
      <c r="L20" s="389"/>
      <c r="M20" s="390"/>
      <c r="N20" s="407"/>
      <c r="O20" s="407"/>
      <c r="P20" s="407"/>
      <c r="Q20" s="407"/>
      <c r="R20" s="408"/>
      <c r="S20" s="175" t="s">
        <v>2296</v>
      </c>
      <c r="T20" s="388" t="s">
        <v>2299</v>
      </c>
      <c r="U20" s="389"/>
      <c r="V20" s="390"/>
      <c r="W20" s="416"/>
      <c r="X20" s="407"/>
      <c r="Y20" s="407"/>
      <c r="Z20" s="407"/>
      <c r="AA20" s="408"/>
      <c r="AB20" s="175" t="s">
        <v>2296</v>
      </c>
      <c r="AC20" s="388" t="s">
        <v>2299</v>
      </c>
      <c r="AD20" s="389"/>
      <c r="AE20" s="390"/>
      <c r="AF20" s="416"/>
      <c r="AG20" s="407"/>
      <c r="AH20" s="407"/>
      <c r="AI20" s="407"/>
      <c r="AJ20" s="510"/>
      <c r="AK20" s="162"/>
      <c r="AL20" s="179"/>
      <c r="AM20" s="266" t="str">
        <f>AT20&amp;AT21&amp;AT22&amp;AT23&amp;AT24&amp;AT25</f>
        <v/>
      </c>
      <c r="AN20" s="8"/>
      <c r="AO20" s="8"/>
      <c r="AP20" s="8"/>
      <c r="AS20" s="244"/>
      <c r="AT20" s="243" t="str">
        <f>IF(OR(AND(N20="",COUNTA(N21)=1),
AND(W20="",COUNTA(W21)=1),
AND(AF20="",COUNTA(AF21)=1)),"未入力です。",
IF(OR(AND(J$10="",COUNTA(N20)=1),AND(S$10="",COUNTA(W20)=1),
AND(AB$10="",COUNTA(AF20)=1)),"棟番号を入力してください。",""))</f>
        <v/>
      </c>
      <c r="AU20" s="243"/>
      <c r="AV20" s="243"/>
      <c r="AW20" s="243"/>
      <c r="AX20" s="243"/>
      <c r="AY20" s="243"/>
      <c r="BA20" s="178"/>
      <c r="BB20" s="418" t="s">
        <v>2437</v>
      </c>
      <c r="BC20" s="419"/>
      <c r="BD20" s="419"/>
      <c r="BE20" s="419"/>
      <c r="BF20" s="419"/>
      <c r="BG20" s="419"/>
      <c r="BH20" s="419"/>
      <c r="BI20" s="490"/>
      <c r="BJ20" s="287" t="s">
        <v>2296</v>
      </c>
      <c r="BK20" s="388" t="s">
        <v>2299</v>
      </c>
      <c r="BL20" s="389"/>
      <c r="BM20" s="390"/>
      <c r="BN20" s="407"/>
      <c r="BO20" s="407"/>
      <c r="BP20" s="407"/>
      <c r="BQ20" s="407"/>
      <c r="BR20" s="408"/>
      <c r="BS20" s="175" t="s">
        <v>2296</v>
      </c>
      <c r="BT20" s="388" t="s">
        <v>2299</v>
      </c>
      <c r="BU20" s="389"/>
      <c r="BV20" s="390"/>
      <c r="BW20" s="416"/>
      <c r="BX20" s="407"/>
      <c r="BY20" s="407"/>
      <c r="BZ20" s="407"/>
      <c r="CA20" s="408"/>
      <c r="CB20" s="175" t="s">
        <v>2296</v>
      </c>
      <c r="CC20" s="388" t="s">
        <v>2299</v>
      </c>
      <c r="CD20" s="389"/>
      <c r="CE20" s="390"/>
      <c r="CF20" s="416"/>
      <c r="CG20" s="407"/>
      <c r="CH20" s="407"/>
      <c r="CI20" s="407"/>
      <c r="CJ20" s="510"/>
      <c r="CK20" s="162"/>
      <c r="CL20" s="179"/>
      <c r="CM20" s="324" t="str">
        <f>CT20&amp;CT21&amp;CT22&amp;CT23&amp;CT24&amp;CT25</f>
        <v/>
      </c>
      <c r="CN20" s="8"/>
      <c r="CO20" s="8"/>
      <c r="CP20" s="8"/>
      <c r="CS20" s="244"/>
      <c r="CT20" s="243" t="str">
        <f>IF(OR(AND(BN20="",COUNTA(BN21)=1),
AND(BW20="",COUNTA(BW21)=1),
AND(CF20="",COUNTA(CF21)=1)),"未入力です。",
IF(OR(AND(BJ$10="",COUNTA(BN20)=1),AND(BS$10="",COUNTA(BW20)=1),
AND(CB$10="",COUNTA(CF20)=1)),"棟番号を入力してください。",""))</f>
        <v/>
      </c>
      <c r="CU20" s="243"/>
      <c r="CV20" s="243"/>
      <c r="CW20" s="243"/>
      <c r="CX20" s="243"/>
      <c r="CY20" s="243"/>
      <c r="DA20" s="178"/>
      <c r="DB20" s="418" t="s">
        <v>2437</v>
      </c>
      <c r="DC20" s="419"/>
      <c r="DD20" s="419"/>
      <c r="DE20" s="419"/>
      <c r="DF20" s="419"/>
      <c r="DG20" s="419"/>
      <c r="DH20" s="419"/>
      <c r="DI20" s="490"/>
      <c r="DJ20" s="287" t="s">
        <v>2296</v>
      </c>
      <c r="DK20" s="388" t="s">
        <v>2299</v>
      </c>
      <c r="DL20" s="389"/>
      <c r="DM20" s="390"/>
      <c r="DN20" s="407"/>
      <c r="DO20" s="407"/>
      <c r="DP20" s="407"/>
      <c r="DQ20" s="407"/>
      <c r="DR20" s="408"/>
      <c r="DS20" s="175" t="s">
        <v>2296</v>
      </c>
      <c r="DT20" s="388" t="s">
        <v>2299</v>
      </c>
      <c r="DU20" s="389"/>
      <c r="DV20" s="390"/>
      <c r="DW20" s="416"/>
      <c r="DX20" s="407"/>
      <c r="DY20" s="407"/>
      <c r="DZ20" s="407"/>
      <c r="EA20" s="408"/>
      <c r="EB20" s="175" t="s">
        <v>2296</v>
      </c>
      <c r="EC20" s="388" t="s">
        <v>2299</v>
      </c>
      <c r="ED20" s="389"/>
      <c r="EE20" s="390"/>
      <c r="EF20" s="416"/>
      <c r="EG20" s="407"/>
      <c r="EH20" s="407"/>
      <c r="EI20" s="407"/>
      <c r="EJ20" s="510"/>
      <c r="EK20" s="162"/>
      <c r="EL20" s="179"/>
      <c r="EM20" s="324" t="str">
        <f>ET20&amp;ET21&amp;ET22&amp;ET23&amp;ET24&amp;ET25</f>
        <v/>
      </c>
      <c r="EN20" s="8"/>
      <c r="EO20" s="8"/>
      <c r="EP20" s="8"/>
      <c r="ES20" s="244"/>
      <c r="ET20" s="243" t="str">
        <f>IF(OR(AND(DN20="",COUNTA(DN21)=1),
AND(DW20="",COUNTA(DW21)=1),
AND(EF20="",COUNTA(EF21)=1)),"未入力です。",
IF(OR(AND(DJ$10="",COUNTA(DN20)=1),AND(DS$10="",COUNTA(DW20)=1),
AND(EB$10="",COUNTA(EF20)=1)),"棟番号を入力してください。",""))</f>
        <v/>
      </c>
      <c r="FA20" s="178"/>
      <c r="FB20" s="418" t="s">
        <v>2437</v>
      </c>
      <c r="FC20" s="419"/>
      <c r="FD20" s="419"/>
      <c r="FE20" s="419"/>
      <c r="FF20" s="419"/>
      <c r="FG20" s="419"/>
      <c r="FH20" s="419"/>
      <c r="FI20" s="490"/>
      <c r="FJ20" s="287" t="s">
        <v>2296</v>
      </c>
      <c r="FK20" s="388" t="s">
        <v>2299</v>
      </c>
      <c r="FL20" s="389"/>
      <c r="FM20" s="390"/>
      <c r="FN20" s="407"/>
      <c r="FO20" s="407"/>
      <c r="FP20" s="407"/>
      <c r="FQ20" s="407"/>
      <c r="FR20" s="408"/>
      <c r="FS20" s="175" t="s">
        <v>2296</v>
      </c>
      <c r="FT20" s="388" t="s">
        <v>2299</v>
      </c>
      <c r="FU20" s="389"/>
      <c r="FV20" s="390"/>
      <c r="FW20" s="416"/>
      <c r="FX20" s="407"/>
      <c r="FY20" s="407"/>
      <c r="FZ20" s="407"/>
      <c r="GA20" s="408"/>
      <c r="GB20" s="175" t="s">
        <v>2296</v>
      </c>
      <c r="GC20" s="388" t="s">
        <v>2299</v>
      </c>
      <c r="GD20" s="389"/>
      <c r="GE20" s="390"/>
      <c r="GF20" s="416"/>
      <c r="GG20" s="407"/>
      <c r="GH20" s="407"/>
      <c r="GI20" s="407"/>
      <c r="GJ20" s="510"/>
      <c r="GK20" s="162"/>
      <c r="GL20" s="179"/>
      <c r="GM20" s="342" t="str">
        <f>GT20&amp;GT21&amp;GT22&amp;GT23&amp;GT24&amp;GT25</f>
        <v/>
      </c>
      <c r="GN20" s="8"/>
      <c r="GO20" s="8"/>
      <c r="GP20" s="8"/>
    </row>
    <row r="21" spans="1:198" ht="22.95" customHeight="1">
      <c r="A21" s="178"/>
      <c r="B21" s="511"/>
      <c r="C21" s="512"/>
      <c r="D21" s="512"/>
      <c r="E21" s="512"/>
      <c r="F21" s="512"/>
      <c r="G21" s="512"/>
      <c r="H21" s="512"/>
      <c r="I21" s="513"/>
      <c r="J21" s="288"/>
      <c r="K21" s="388" t="s">
        <v>2300</v>
      </c>
      <c r="L21" s="389"/>
      <c r="M21" s="390"/>
      <c r="N21" s="412"/>
      <c r="O21" s="412"/>
      <c r="P21" s="412"/>
      <c r="Q21" s="412"/>
      <c r="R21" s="199" t="s">
        <v>47</v>
      </c>
      <c r="S21" s="177"/>
      <c r="T21" s="388" t="s">
        <v>2300</v>
      </c>
      <c r="U21" s="389"/>
      <c r="V21" s="389"/>
      <c r="W21" s="413"/>
      <c r="X21" s="365"/>
      <c r="Y21" s="365"/>
      <c r="Z21" s="365"/>
      <c r="AA21" s="199" t="s">
        <v>47</v>
      </c>
      <c r="AB21" s="177"/>
      <c r="AC21" s="388" t="s">
        <v>2300</v>
      </c>
      <c r="AD21" s="389"/>
      <c r="AE21" s="389"/>
      <c r="AF21" s="413"/>
      <c r="AG21" s="365"/>
      <c r="AH21" s="365"/>
      <c r="AI21" s="365"/>
      <c r="AJ21" s="173" t="s">
        <v>47</v>
      </c>
      <c r="AK21" s="162"/>
      <c r="AL21" s="179"/>
      <c r="AM21" s="266"/>
      <c r="AN21" s="8"/>
      <c r="AO21" s="8"/>
      <c r="AP21" s="8"/>
      <c r="AS21" s="244"/>
      <c r="AT21" s="243"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43"/>
      <c r="AV21" s="243"/>
      <c r="AW21" s="243"/>
      <c r="AX21" s="243"/>
      <c r="AY21" s="243"/>
      <c r="BA21" s="178"/>
      <c r="BB21" s="511"/>
      <c r="BC21" s="512"/>
      <c r="BD21" s="512"/>
      <c r="BE21" s="512"/>
      <c r="BF21" s="512"/>
      <c r="BG21" s="512"/>
      <c r="BH21" s="512"/>
      <c r="BI21" s="513"/>
      <c r="BJ21" s="288"/>
      <c r="BK21" s="388" t="s">
        <v>2300</v>
      </c>
      <c r="BL21" s="389"/>
      <c r="BM21" s="390"/>
      <c r="BN21" s="412"/>
      <c r="BO21" s="412"/>
      <c r="BP21" s="412"/>
      <c r="BQ21" s="412"/>
      <c r="BR21" s="199" t="s">
        <v>47</v>
      </c>
      <c r="BS21" s="177"/>
      <c r="BT21" s="388" t="s">
        <v>2300</v>
      </c>
      <c r="BU21" s="389"/>
      <c r="BV21" s="389"/>
      <c r="BW21" s="413"/>
      <c r="BX21" s="365"/>
      <c r="BY21" s="365"/>
      <c r="BZ21" s="365"/>
      <c r="CA21" s="199" t="s">
        <v>47</v>
      </c>
      <c r="CB21" s="177"/>
      <c r="CC21" s="388" t="s">
        <v>2300</v>
      </c>
      <c r="CD21" s="389"/>
      <c r="CE21" s="389"/>
      <c r="CF21" s="413"/>
      <c r="CG21" s="365"/>
      <c r="CH21" s="365"/>
      <c r="CI21" s="365"/>
      <c r="CJ21" s="173" t="s">
        <v>47</v>
      </c>
      <c r="CK21" s="162"/>
      <c r="CL21" s="179"/>
      <c r="CM21" s="324"/>
      <c r="CN21" s="8"/>
      <c r="CO21" s="8"/>
      <c r="CP21" s="8"/>
      <c r="CS21" s="244"/>
      <c r="CT21" s="243"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43"/>
      <c r="CV21" s="243"/>
      <c r="CW21" s="243"/>
      <c r="CX21" s="243"/>
      <c r="CY21" s="243"/>
      <c r="DA21" s="178"/>
      <c r="DB21" s="511"/>
      <c r="DC21" s="512"/>
      <c r="DD21" s="512"/>
      <c r="DE21" s="512"/>
      <c r="DF21" s="512"/>
      <c r="DG21" s="512"/>
      <c r="DH21" s="512"/>
      <c r="DI21" s="513"/>
      <c r="DJ21" s="288"/>
      <c r="DK21" s="388" t="s">
        <v>2300</v>
      </c>
      <c r="DL21" s="389"/>
      <c r="DM21" s="390"/>
      <c r="DN21" s="412"/>
      <c r="DO21" s="412"/>
      <c r="DP21" s="412"/>
      <c r="DQ21" s="412"/>
      <c r="DR21" s="199" t="s">
        <v>47</v>
      </c>
      <c r="DS21" s="177"/>
      <c r="DT21" s="388" t="s">
        <v>2300</v>
      </c>
      <c r="DU21" s="389"/>
      <c r="DV21" s="389"/>
      <c r="DW21" s="413"/>
      <c r="DX21" s="365"/>
      <c r="DY21" s="365"/>
      <c r="DZ21" s="365"/>
      <c r="EA21" s="199" t="s">
        <v>47</v>
      </c>
      <c r="EB21" s="177"/>
      <c r="EC21" s="388" t="s">
        <v>2300</v>
      </c>
      <c r="ED21" s="389"/>
      <c r="EE21" s="389"/>
      <c r="EF21" s="413"/>
      <c r="EG21" s="365"/>
      <c r="EH21" s="365"/>
      <c r="EI21" s="365"/>
      <c r="EJ21" s="173" t="s">
        <v>47</v>
      </c>
      <c r="EK21" s="162"/>
      <c r="EL21" s="179"/>
      <c r="EM21" s="324"/>
      <c r="EN21" s="8"/>
      <c r="EO21" s="8"/>
      <c r="EP21" s="8"/>
      <c r="ES21" s="244"/>
      <c r="ET21" s="243"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78"/>
      <c r="FB21" s="511"/>
      <c r="FC21" s="512"/>
      <c r="FD21" s="512"/>
      <c r="FE21" s="512"/>
      <c r="FF21" s="512"/>
      <c r="FG21" s="512"/>
      <c r="FH21" s="512"/>
      <c r="FI21" s="513"/>
      <c r="FJ21" s="288"/>
      <c r="FK21" s="388" t="s">
        <v>2300</v>
      </c>
      <c r="FL21" s="389"/>
      <c r="FM21" s="390"/>
      <c r="FN21" s="412"/>
      <c r="FO21" s="412"/>
      <c r="FP21" s="412"/>
      <c r="FQ21" s="412"/>
      <c r="FR21" s="199" t="s">
        <v>47</v>
      </c>
      <c r="FS21" s="177"/>
      <c r="FT21" s="388" t="s">
        <v>2300</v>
      </c>
      <c r="FU21" s="389"/>
      <c r="FV21" s="389"/>
      <c r="FW21" s="413"/>
      <c r="FX21" s="365"/>
      <c r="FY21" s="365"/>
      <c r="FZ21" s="365"/>
      <c r="GA21" s="199" t="s">
        <v>47</v>
      </c>
      <c r="GB21" s="177"/>
      <c r="GC21" s="388" t="s">
        <v>2300</v>
      </c>
      <c r="GD21" s="389"/>
      <c r="GE21" s="389"/>
      <c r="GF21" s="413"/>
      <c r="GG21" s="365"/>
      <c r="GH21" s="365"/>
      <c r="GI21" s="365"/>
      <c r="GJ21" s="173" t="s">
        <v>47</v>
      </c>
      <c r="GK21" s="162"/>
      <c r="GL21" s="179"/>
      <c r="GM21" s="342"/>
      <c r="GN21" s="8"/>
      <c r="GO21" s="8"/>
      <c r="GP21" s="8"/>
    </row>
    <row r="22" spans="1:198" ht="22.95" customHeight="1">
      <c r="A22" s="178"/>
      <c r="B22" s="511"/>
      <c r="C22" s="512"/>
      <c r="D22" s="512"/>
      <c r="E22" s="512"/>
      <c r="F22" s="512"/>
      <c r="G22" s="512"/>
      <c r="H22" s="512"/>
      <c r="I22" s="513"/>
      <c r="J22" s="287" t="s">
        <v>2297</v>
      </c>
      <c r="K22" s="388" t="s">
        <v>2299</v>
      </c>
      <c r="L22" s="389"/>
      <c r="M22" s="390"/>
      <c r="N22" s="407"/>
      <c r="O22" s="407"/>
      <c r="P22" s="407"/>
      <c r="Q22" s="407"/>
      <c r="R22" s="408"/>
      <c r="S22" s="175" t="s">
        <v>2297</v>
      </c>
      <c r="T22" s="388" t="s">
        <v>2299</v>
      </c>
      <c r="U22" s="389"/>
      <c r="V22" s="390"/>
      <c r="W22" s="416"/>
      <c r="X22" s="407"/>
      <c r="Y22" s="407"/>
      <c r="Z22" s="407"/>
      <c r="AA22" s="408"/>
      <c r="AB22" s="175" t="s">
        <v>2297</v>
      </c>
      <c r="AC22" s="388" t="s">
        <v>2299</v>
      </c>
      <c r="AD22" s="389"/>
      <c r="AE22" s="390"/>
      <c r="AF22" s="416"/>
      <c r="AG22" s="407"/>
      <c r="AH22" s="407"/>
      <c r="AI22" s="407"/>
      <c r="AJ22" s="510"/>
      <c r="AK22" s="162"/>
      <c r="AL22" s="179"/>
      <c r="AM22" s="266"/>
      <c r="AN22" s="8"/>
      <c r="AO22" s="8"/>
      <c r="AP22" s="8"/>
      <c r="AS22" s="244"/>
      <c r="AT22" s="243" t="str">
        <f>IF(OR(AND(N22="",COUNTA(N23)=1),
AND(W22="",COUNTA(W23)=1),
AND(AF22="",COUNTA(AF23)=1)),"未入力です。",
IF(OR(AND(J$10="",COUNTA(N22)=1),AND(S$10="",COUNTA(W22)=1),
AND(AB$10="",COUNTA(AF22)=1)),"棟番号を入力してください。",""))</f>
        <v/>
      </c>
      <c r="AU22" s="243"/>
      <c r="AV22" s="243"/>
      <c r="AW22" s="243"/>
      <c r="AX22" s="243"/>
      <c r="AY22" s="243"/>
      <c r="BA22" s="178"/>
      <c r="BB22" s="511"/>
      <c r="BC22" s="512"/>
      <c r="BD22" s="512"/>
      <c r="BE22" s="512"/>
      <c r="BF22" s="512"/>
      <c r="BG22" s="512"/>
      <c r="BH22" s="512"/>
      <c r="BI22" s="513"/>
      <c r="BJ22" s="287" t="s">
        <v>2297</v>
      </c>
      <c r="BK22" s="388" t="s">
        <v>2299</v>
      </c>
      <c r="BL22" s="389"/>
      <c r="BM22" s="390"/>
      <c r="BN22" s="407"/>
      <c r="BO22" s="407"/>
      <c r="BP22" s="407"/>
      <c r="BQ22" s="407"/>
      <c r="BR22" s="408"/>
      <c r="BS22" s="175" t="s">
        <v>2297</v>
      </c>
      <c r="BT22" s="388" t="s">
        <v>2299</v>
      </c>
      <c r="BU22" s="389"/>
      <c r="BV22" s="390"/>
      <c r="BW22" s="416"/>
      <c r="BX22" s="407"/>
      <c r="BY22" s="407"/>
      <c r="BZ22" s="407"/>
      <c r="CA22" s="408"/>
      <c r="CB22" s="175" t="s">
        <v>2297</v>
      </c>
      <c r="CC22" s="388" t="s">
        <v>2299</v>
      </c>
      <c r="CD22" s="389"/>
      <c r="CE22" s="390"/>
      <c r="CF22" s="416"/>
      <c r="CG22" s="407"/>
      <c r="CH22" s="407"/>
      <c r="CI22" s="407"/>
      <c r="CJ22" s="510"/>
      <c r="CK22" s="162"/>
      <c r="CL22" s="179"/>
      <c r="CM22" s="324"/>
      <c r="CN22" s="8"/>
      <c r="CO22" s="8"/>
      <c r="CP22" s="8"/>
      <c r="CS22" s="244"/>
      <c r="CT22" s="243" t="str">
        <f>IF(OR(AND(BN22="",COUNTA(BN23)=1),
AND(BW22="",COUNTA(BW23)=1),
AND(CF22="",COUNTA(CF23)=1)),"未入力です。",
IF(OR(AND(BJ$10="",COUNTA(BN22)=1),AND(BS$10="",COUNTA(BW22)=1),
AND(CB$10="",COUNTA(CF22)=1)),"棟番号を入力してください。",""))</f>
        <v/>
      </c>
      <c r="CU22" s="243"/>
      <c r="CV22" s="243"/>
      <c r="CW22" s="243"/>
      <c r="CX22" s="243"/>
      <c r="CY22" s="243"/>
      <c r="DA22" s="178"/>
      <c r="DB22" s="511"/>
      <c r="DC22" s="512"/>
      <c r="DD22" s="512"/>
      <c r="DE22" s="512"/>
      <c r="DF22" s="512"/>
      <c r="DG22" s="512"/>
      <c r="DH22" s="512"/>
      <c r="DI22" s="513"/>
      <c r="DJ22" s="287" t="s">
        <v>2297</v>
      </c>
      <c r="DK22" s="388" t="s">
        <v>2299</v>
      </c>
      <c r="DL22" s="389"/>
      <c r="DM22" s="390"/>
      <c r="DN22" s="407"/>
      <c r="DO22" s="407"/>
      <c r="DP22" s="407"/>
      <c r="DQ22" s="407"/>
      <c r="DR22" s="408"/>
      <c r="DS22" s="175" t="s">
        <v>2297</v>
      </c>
      <c r="DT22" s="388" t="s">
        <v>2299</v>
      </c>
      <c r="DU22" s="389"/>
      <c r="DV22" s="390"/>
      <c r="DW22" s="416"/>
      <c r="DX22" s="407"/>
      <c r="DY22" s="407"/>
      <c r="DZ22" s="407"/>
      <c r="EA22" s="408"/>
      <c r="EB22" s="175" t="s">
        <v>2297</v>
      </c>
      <c r="EC22" s="388" t="s">
        <v>2299</v>
      </c>
      <c r="ED22" s="389"/>
      <c r="EE22" s="390"/>
      <c r="EF22" s="416"/>
      <c r="EG22" s="407"/>
      <c r="EH22" s="407"/>
      <c r="EI22" s="407"/>
      <c r="EJ22" s="510"/>
      <c r="EK22" s="162"/>
      <c r="EL22" s="179"/>
      <c r="EM22" s="324"/>
      <c r="EN22" s="8"/>
      <c r="EO22" s="8"/>
      <c r="EP22" s="8"/>
      <c r="ES22" s="244"/>
      <c r="ET22" s="243" t="str">
        <f>IF(OR(AND(DN22="",COUNTA(DN23)=1),
AND(DW22="",COUNTA(DW23)=1),
AND(EF22="",COUNTA(EF23)=1)),"未入力です。",
IF(OR(AND(DJ$10="",COUNTA(DN22)=1),AND(DS$10="",COUNTA(DW22)=1),
AND(EB$10="",COUNTA(EF22)=1)),"棟番号を入力してください。",""))</f>
        <v/>
      </c>
      <c r="FA22" s="178"/>
      <c r="FB22" s="511"/>
      <c r="FC22" s="512"/>
      <c r="FD22" s="512"/>
      <c r="FE22" s="512"/>
      <c r="FF22" s="512"/>
      <c r="FG22" s="512"/>
      <c r="FH22" s="512"/>
      <c r="FI22" s="513"/>
      <c r="FJ22" s="287" t="s">
        <v>2297</v>
      </c>
      <c r="FK22" s="388" t="s">
        <v>2299</v>
      </c>
      <c r="FL22" s="389"/>
      <c r="FM22" s="390"/>
      <c r="FN22" s="407"/>
      <c r="FO22" s="407"/>
      <c r="FP22" s="407"/>
      <c r="FQ22" s="407"/>
      <c r="FR22" s="408"/>
      <c r="FS22" s="175" t="s">
        <v>2297</v>
      </c>
      <c r="FT22" s="388" t="s">
        <v>2299</v>
      </c>
      <c r="FU22" s="389"/>
      <c r="FV22" s="390"/>
      <c r="FW22" s="416"/>
      <c r="FX22" s="407"/>
      <c r="FY22" s="407"/>
      <c r="FZ22" s="407"/>
      <c r="GA22" s="408"/>
      <c r="GB22" s="175" t="s">
        <v>2297</v>
      </c>
      <c r="GC22" s="388" t="s">
        <v>2299</v>
      </c>
      <c r="GD22" s="389"/>
      <c r="GE22" s="390"/>
      <c r="GF22" s="416"/>
      <c r="GG22" s="407"/>
      <c r="GH22" s="407"/>
      <c r="GI22" s="407"/>
      <c r="GJ22" s="510"/>
      <c r="GK22" s="162"/>
      <c r="GL22" s="179"/>
      <c r="GM22" s="342"/>
      <c r="GN22" s="8"/>
      <c r="GO22" s="8"/>
      <c r="GP22" s="8"/>
    </row>
    <row r="23" spans="1:198" ht="22.95" customHeight="1">
      <c r="A23" s="178"/>
      <c r="B23" s="511"/>
      <c r="C23" s="512"/>
      <c r="D23" s="512"/>
      <c r="E23" s="512"/>
      <c r="F23" s="512"/>
      <c r="G23" s="512"/>
      <c r="H23" s="512"/>
      <c r="I23" s="513"/>
      <c r="J23" s="288"/>
      <c r="K23" s="388" t="s">
        <v>2300</v>
      </c>
      <c r="L23" s="389"/>
      <c r="M23" s="390"/>
      <c r="N23" s="412"/>
      <c r="O23" s="412"/>
      <c r="P23" s="412"/>
      <c r="Q23" s="412"/>
      <c r="R23" s="199" t="s">
        <v>47</v>
      </c>
      <c r="S23" s="177"/>
      <c r="T23" s="388" t="s">
        <v>2300</v>
      </c>
      <c r="U23" s="389"/>
      <c r="V23" s="389"/>
      <c r="W23" s="413"/>
      <c r="X23" s="365"/>
      <c r="Y23" s="365"/>
      <c r="Z23" s="365"/>
      <c r="AA23" s="199" t="s">
        <v>47</v>
      </c>
      <c r="AB23" s="177"/>
      <c r="AC23" s="388" t="s">
        <v>2300</v>
      </c>
      <c r="AD23" s="389"/>
      <c r="AE23" s="389"/>
      <c r="AF23" s="413"/>
      <c r="AG23" s="365"/>
      <c r="AH23" s="365"/>
      <c r="AI23" s="365"/>
      <c r="AJ23" s="173" t="s">
        <v>47</v>
      </c>
      <c r="AK23" s="162"/>
      <c r="AL23" s="179"/>
      <c r="AM23" s="266"/>
      <c r="AN23" s="8"/>
      <c r="AO23" s="8"/>
      <c r="AP23" s="8"/>
      <c r="AS23" s="244"/>
      <c r="AT23" s="243"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43"/>
      <c r="AV23" s="243"/>
      <c r="AW23" s="243"/>
      <c r="AX23" s="243"/>
      <c r="AY23" s="243"/>
      <c r="BA23" s="178"/>
      <c r="BB23" s="511"/>
      <c r="BC23" s="512"/>
      <c r="BD23" s="512"/>
      <c r="BE23" s="512"/>
      <c r="BF23" s="512"/>
      <c r="BG23" s="512"/>
      <c r="BH23" s="512"/>
      <c r="BI23" s="513"/>
      <c r="BJ23" s="288"/>
      <c r="BK23" s="388" t="s">
        <v>2300</v>
      </c>
      <c r="BL23" s="389"/>
      <c r="BM23" s="390"/>
      <c r="BN23" s="412"/>
      <c r="BO23" s="412"/>
      <c r="BP23" s="412"/>
      <c r="BQ23" s="412"/>
      <c r="BR23" s="199" t="s">
        <v>47</v>
      </c>
      <c r="BS23" s="177"/>
      <c r="BT23" s="388" t="s">
        <v>2300</v>
      </c>
      <c r="BU23" s="389"/>
      <c r="BV23" s="389"/>
      <c r="BW23" s="413"/>
      <c r="BX23" s="365"/>
      <c r="BY23" s="365"/>
      <c r="BZ23" s="365"/>
      <c r="CA23" s="199" t="s">
        <v>47</v>
      </c>
      <c r="CB23" s="177"/>
      <c r="CC23" s="388" t="s">
        <v>2300</v>
      </c>
      <c r="CD23" s="389"/>
      <c r="CE23" s="389"/>
      <c r="CF23" s="413"/>
      <c r="CG23" s="365"/>
      <c r="CH23" s="365"/>
      <c r="CI23" s="365"/>
      <c r="CJ23" s="173" t="s">
        <v>47</v>
      </c>
      <c r="CK23" s="162"/>
      <c r="CL23" s="179"/>
      <c r="CM23" s="324"/>
      <c r="CN23" s="8"/>
      <c r="CO23" s="8"/>
      <c r="CP23" s="8"/>
      <c r="CS23" s="244"/>
      <c r="CT23" s="243"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43"/>
      <c r="CV23" s="243"/>
      <c r="CW23" s="243"/>
      <c r="CX23" s="243"/>
      <c r="CY23" s="243"/>
      <c r="DA23" s="178"/>
      <c r="DB23" s="511"/>
      <c r="DC23" s="512"/>
      <c r="DD23" s="512"/>
      <c r="DE23" s="512"/>
      <c r="DF23" s="512"/>
      <c r="DG23" s="512"/>
      <c r="DH23" s="512"/>
      <c r="DI23" s="513"/>
      <c r="DJ23" s="288"/>
      <c r="DK23" s="388" t="s">
        <v>2300</v>
      </c>
      <c r="DL23" s="389"/>
      <c r="DM23" s="390"/>
      <c r="DN23" s="412"/>
      <c r="DO23" s="412"/>
      <c r="DP23" s="412"/>
      <c r="DQ23" s="412"/>
      <c r="DR23" s="199" t="s">
        <v>47</v>
      </c>
      <c r="DS23" s="177"/>
      <c r="DT23" s="388" t="s">
        <v>2300</v>
      </c>
      <c r="DU23" s="389"/>
      <c r="DV23" s="389"/>
      <c r="DW23" s="413"/>
      <c r="DX23" s="365"/>
      <c r="DY23" s="365"/>
      <c r="DZ23" s="365"/>
      <c r="EA23" s="199" t="s">
        <v>47</v>
      </c>
      <c r="EB23" s="177"/>
      <c r="EC23" s="388" t="s">
        <v>2300</v>
      </c>
      <c r="ED23" s="389"/>
      <c r="EE23" s="389"/>
      <c r="EF23" s="413"/>
      <c r="EG23" s="365"/>
      <c r="EH23" s="365"/>
      <c r="EI23" s="365"/>
      <c r="EJ23" s="173" t="s">
        <v>47</v>
      </c>
      <c r="EK23" s="162"/>
      <c r="EL23" s="179"/>
      <c r="EM23" s="324"/>
      <c r="EN23" s="8"/>
      <c r="EO23" s="8"/>
      <c r="EP23" s="8"/>
      <c r="ES23" s="244"/>
      <c r="ET23" s="243"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78"/>
      <c r="FB23" s="511"/>
      <c r="FC23" s="512"/>
      <c r="FD23" s="512"/>
      <c r="FE23" s="512"/>
      <c r="FF23" s="512"/>
      <c r="FG23" s="512"/>
      <c r="FH23" s="512"/>
      <c r="FI23" s="513"/>
      <c r="FJ23" s="288"/>
      <c r="FK23" s="388" t="s">
        <v>2300</v>
      </c>
      <c r="FL23" s="389"/>
      <c r="FM23" s="390"/>
      <c r="FN23" s="412"/>
      <c r="FO23" s="412"/>
      <c r="FP23" s="412"/>
      <c r="FQ23" s="412"/>
      <c r="FR23" s="199" t="s">
        <v>47</v>
      </c>
      <c r="FS23" s="177"/>
      <c r="FT23" s="388" t="s">
        <v>2300</v>
      </c>
      <c r="FU23" s="389"/>
      <c r="FV23" s="389"/>
      <c r="FW23" s="413"/>
      <c r="FX23" s="365"/>
      <c r="FY23" s="365"/>
      <c r="FZ23" s="365"/>
      <c r="GA23" s="199" t="s">
        <v>47</v>
      </c>
      <c r="GB23" s="177"/>
      <c r="GC23" s="388" t="s">
        <v>2300</v>
      </c>
      <c r="GD23" s="389"/>
      <c r="GE23" s="389"/>
      <c r="GF23" s="413"/>
      <c r="GG23" s="365"/>
      <c r="GH23" s="365"/>
      <c r="GI23" s="365"/>
      <c r="GJ23" s="173" t="s">
        <v>47</v>
      </c>
      <c r="GK23" s="162"/>
      <c r="GL23" s="179"/>
      <c r="GM23" s="342"/>
      <c r="GN23" s="8"/>
      <c r="GO23" s="8"/>
      <c r="GP23" s="8"/>
    </row>
    <row r="24" spans="1:198" ht="22.95" customHeight="1">
      <c r="A24" s="178"/>
      <c r="B24" s="511"/>
      <c r="C24" s="512"/>
      <c r="D24" s="512"/>
      <c r="E24" s="512"/>
      <c r="F24" s="512"/>
      <c r="G24" s="512"/>
      <c r="H24" s="512"/>
      <c r="I24" s="513"/>
      <c r="J24" s="174" t="s">
        <v>2298</v>
      </c>
      <c r="K24" s="388" t="s">
        <v>2299</v>
      </c>
      <c r="L24" s="389"/>
      <c r="M24" s="390"/>
      <c r="N24" s="407"/>
      <c r="O24" s="407"/>
      <c r="P24" s="407"/>
      <c r="Q24" s="407"/>
      <c r="R24" s="408"/>
      <c r="S24" s="159" t="s">
        <v>2298</v>
      </c>
      <c r="T24" s="388" t="s">
        <v>2299</v>
      </c>
      <c r="U24" s="389"/>
      <c r="V24" s="390"/>
      <c r="W24" s="416"/>
      <c r="X24" s="407"/>
      <c r="Y24" s="407"/>
      <c r="Z24" s="407"/>
      <c r="AA24" s="408"/>
      <c r="AB24" s="159" t="s">
        <v>2298</v>
      </c>
      <c r="AC24" s="388" t="s">
        <v>2299</v>
      </c>
      <c r="AD24" s="389"/>
      <c r="AE24" s="390"/>
      <c r="AF24" s="416"/>
      <c r="AG24" s="407"/>
      <c r="AH24" s="407"/>
      <c r="AI24" s="407"/>
      <c r="AJ24" s="510"/>
      <c r="AK24" s="162"/>
      <c r="AL24" s="179"/>
      <c r="AM24" s="266"/>
      <c r="AN24" s="8"/>
      <c r="AO24" s="8"/>
      <c r="AP24" s="8"/>
      <c r="AS24" s="244"/>
      <c r="AT24" s="243" t="str">
        <f>IF(OR(AND(N24="",COUNTA(N25)=1),
AND(W24="",COUNTA(W25)=1),
AND(AF24="",COUNTA(AF25)=1)),"未入力です。",
IF(OR(AND(J$10="",COUNTA(N24)=1),AND(S$10="",COUNTA(W24)=1),
AND(AB$10="",COUNTA(AF24)=1)),"棟番号を入力してください。",""))</f>
        <v/>
      </c>
      <c r="AU24" s="243"/>
      <c r="AV24" s="243"/>
      <c r="AW24" s="243"/>
      <c r="AX24" s="243"/>
      <c r="AY24" s="243"/>
      <c r="BA24" s="178"/>
      <c r="BB24" s="511"/>
      <c r="BC24" s="512"/>
      <c r="BD24" s="512"/>
      <c r="BE24" s="512"/>
      <c r="BF24" s="512"/>
      <c r="BG24" s="512"/>
      <c r="BH24" s="512"/>
      <c r="BI24" s="513"/>
      <c r="BJ24" s="174" t="s">
        <v>2298</v>
      </c>
      <c r="BK24" s="388" t="s">
        <v>2299</v>
      </c>
      <c r="BL24" s="389"/>
      <c r="BM24" s="390"/>
      <c r="BN24" s="407"/>
      <c r="BO24" s="407"/>
      <c r="BP24" s="407"/>
      <c r="BQ24" s="407"/>
      <c r="BR24" s="408"/>
      <c r="BS24" s="159" t="s">
        <v>2298</v>
      </c>
      <c r="BT24" s="388" t="s">
        <v>2299</v>
      </c>
      <c r="BU24" s="389"/>
      <c r="BV24" s="390"/>
      <c r="BW24" s="416"/>
      <c r="BX24" s="407"/>
      <c r="BY24" s="407"/>
      <c r="BZ24" s="407"/>
      <c r="CA24" s="408"/>
      <c r="CB24" s="159" t="s">
        <v>2298</v>
      </c>
      <c r="CC24" s="388" t="s">
        <v>2299</v>
      </c>
      <c r="CD24" s="389"/>
      <c r="CE24" s="390"/>
      <c r="CF24" s="416"/>
      <c r="CG24" s="407"/>
      <c r="CH24" s="407"/>
      <c r="CI24" s="407"/>
      <c r="CJ24" s="510"/>
      <c r="CK24" s="162"/>
      <c r="CL24" s="179"/>
      <c r="CM24" s="324"/>
      <c r="CN24" s="8"/>
      <c r="CO24" s="8"/>
      <c r="CP24" s="8"/>
      <c r="CS24" s="244"/>
      <c r="CT24" s="243" t="str">
        <f>IF(OR(AND(BN24="",COUNTA(BN25)=1),
AND(BW24="",COUNTA(BW25)=1),
AND(CF24="",COUNTA(CF25)=1)),"未入力です。",
IF(OR(AND(BJ$10="",COUNTA(BN24)=1),AND(BS$10="",COUNTA(BW24)=1),
AND(CB$10="",COUNTA(CF24)=1)),"棟番号を入力してください。",""))</f>
        <v/>
      </c>
      <c r="CU24" s="243"/>
      <c r="CV24" s="243"/>
      <c r="CW24" s="243"/>
      <c r="CX24" s="243"/>
      <c r="CY24" s="243"/>
      <c r="DA24" s="178"/>
      <c r="DB24" s="511"/>
      <c r="DC24" s="512"/>
      <c r="DD24" s="512"/>
      <c r="DE24" s="512"/>
      <c r="DF24" s="512"/>
      <c r="DG24" s="512"/>
      <c r="DH24" s="512"/>
      <c r="DI24" s="513"/>
      <c r="DJ24" s="174" t="s">
        <v>2298</v>
      </c>
      <c r="DK24" s="388" t="s">
        <v>2299</v>
      </c>
      <c r="DL24" s="389"/>
      <c r="DM24" s="390"/>
      <c r="DN24" s="407"/>
      <c r="DO24" s="407"/>
      <c r="DP24" s="407"/>
      <c r="DQ24" s="407"/>
      <c r="DR24" s="408"/>
      <c r="DS24" s="159" t="s">
        <v>2298</v>
      </c>
      <c r="DT24" s="388" t="s">
        <v>2299</v>
      </c>
      <c r="DU24" s="389"/>
      <c r="DV24" s="390"/>
      <c r="DW24" s="416"/>
      <c r="DX24" s="407"/>
      <c r="DY24" s="407"/>
      <c r="DZ24" s="407"/>
      <c r="EA24" s="408"/>
      <c r="EB24" s="159" t="s">
        <v>2298</v>
      </c>
      <c r="EC24" s="388" t="s">
        <v>2299</v>
      </c>
      <c r="ED24" s="389"/>
      <c r="EE24" s="390"/>
      <c r="EF24" s="416"/>
      <c r="EG24" s="407"/>
      <c r="EH24" s="407"/>
      <c r="EI24" s="407"/>
      <c r="EJ24" s="510"/>
      <c r="EK24" s="162"/>
      <c r="EL24" s="179"/>
      <c r="EM24" s="324"/>
      <c r="EN24" s="8"/>
      <c r="EO24" s="8"/>
      <c r="EP24" s="8"/>
      <c r="ES24" s="244"/>
      <c r="ET24" s="243" t="str">
        <f>IF(OR(AND(DN24="",COUNTA(DN25)=1),
AND(DW24="",COUNTA(DW25)=1),
AND(EF24="",COUNTA(EF25)=1)),"未入力です。",
IF(OR(AND(DJ$10="",COUNTA(DN24)=1),AND(DS$10="",COUNTA(DW24)=1),
AND(EB$10="",COUNTA(EF24)=1)),"棟番号を入力してください。",""))</f>
        <v/>
      </c>
      <c r="FA24" s="178"/>
      <c r="FB24" s="511"/>
      <c r="FC24" s="512"/>
      <c r="FD24" s="512"/>
      <c r="FE24" s="512"/>
      <c r="FF24" s="512"/>
      <c r="FG24" s="512"/>
      <c r="FH24" s="512"/>
      <c r="FI24" s="513"/>
      <c r="FJ24" s="174" t="s">
        <v>2298</v>
      </c>
      <c r="FK24" s="388" t="s">
        <v>2299</v>
      </c>
      <c r="FL24" s="389"/>
      <c r="FM24" s="390"/>
      <c r="FN24" s="407"/>
      <c r="FO24" s="407"/>
      <c r="FP24" s="407"/>
      <c r="FQ24" s="407"/>
      <c r="FR24" s="408"/>
      <c r="FS24" s="159" t="s">
        <v>2298</v>
      </c>
      <c r="FT24" s="388" t="s">
        <v>2299</v>
      </c>
      <c r="FU24" s="389"/>
      <c r="FV24" s="390"/>
      <c r="FW24" s="416"/>
      <c r="FX24" s="407"/>
      <c r="FY24" s="407"/>
      <c r="FZ24" s="407"/>
      <c r="GA24" s="408"/>
      <c r="GB24" s="159" t="s">
        <v>2298</v>
      </c>
      <c r="GC24" s="388" t="s">
        <v>2299</v>
      </c>
      <c r="GD24" s="389"/>
      <c r="GE24" s="390"/>
      <c r="GF24" s="416"/>
      <c r="GG24" s="407"/>
      <c r="GH24" s="407"/>
      <c r="GI24" s="407"/>
      <c r="GJ24" s="510"/>
      <c r="GK24" s="162"/>
      <c r="GL24" s="179"/>
      <c r="GM24" s="342"/>
      <c r="GN24" s="8"/>
      <c r="GO24" s="8"/>
      <c r="GP24" s="8"/>
    </row>
    <row r="25" spans="1:198" ht="22.95" customHeight="1">
      <c r="A25" s="178"/>
      <c r="B25" s="420"/>
      <c r="C25" s="421"/>
      <c r="D25" s="421"/>
      <c r="E25" s="421"/>
      <c r="F25" s="421"/>
      <c r="G25" s="421"/>
      <c r="H25" s="421"/>
      <c r="I25" s="430"/>
      <c r="J25" s="176"/>
      <c r="K25" s="388" t="s">
        <v>2300</v>
      </c>
      <c r="L25" s="389"/>
      <c r="M25" s="390"/>
      <c r="N25" s="365"/>
      <c r="O25" s="365"/>
      <c r="P25" s="365"/>
      <c r="Q25" s="365"/>
      <c r="R25" s="199" t="s">
        <v>47</v>
      </c>
      <c r="S25" s="160"/>
      <c r="T25" s="388" t="s">
        <v>2300</v>
      </c>
      <c r="U25" s="389"/>
      <c r="V25" s="389"/>
      <c r="W25" s="413"/>
      <c r="X25" s="365"/>
      <c r="Y25" s="365"/>
      <c r="Z25" s="365"/>
      <c r="AA25" s="199" t="s">
        <v>47</v>
      </c>
      <c r="AB25" s="160"/>
      <c r="AC25" s="388" t="s">
        <v>2300</v>
      </c>
      <c r="AD25" s="389"/>
      <c r="AE25" s="389"/>
      <c r="AF25" s="413"/>
      <c r="AG25" s="365"/>
      <c r="AH25" s="365"/>
      <c r="AI25" s="365"/>
      <c r="AJ25" s="173" t="s">
        <v>47</v>
      </c>
      <c r="AK25" s="162"/>
      <c r="AL25" s="179"/>
      <c r="AM25" s="4"/>
      <c r="AN25" s="8"/>
      <c r="AO25" s="8"/>
      <c r="AP25" s="8"/>
      <c r="AS25" s="244"/>
      <c r="AT25" s="243"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43"/>
      <c r="AV25" s="243"/>
      <c r="AW25" s="243"/>
      <c r="AX25" s="243"/>
      <c r="AY25" s="243"/>
      <c r="BA25" s="178"/>
      <c r="BB25" s="420"/>
      <c r="BC25" s="421"/>
      <c r="BD25" s="421"/>
      <c r="BE25" s="421"/>
      <c r="BF25" s="421"/>
      <c r="BG25" s="421"/>
      <c r="BH25" s="421"/>
      <c r="BI25" s="430"/>
      <c r="BJ25" s="176"/>
      <c r="BK25" s="388" t="s">
        <v>2300</v>
      </c>
      <c r="BL25" s="389"/>
      <c r="BM25" s="390"/>
      <c r="BN25" s="365"/>
      <c r="BO25" s="365"/>
      <c r="BP25" s="365"/>
      <c r="BQ25" s="365"/>
      <c r="BR25" s="199" t="s">
        <v>47</v>
      </c>
      <c r="BS25" s="160"/>
      <c r="BT25" s="388" t="s">
        <v>2300</v>
      </c>
      <c r="BU25" s="389"/>
      <c r="BV25" s="389"/>
      <c r="BW25" s="413"/>
      <c r="BX25" s="365"/>
      <c r="BY25" s="365"/>
      <c r="BZ25" s="365"/>
      <c r="CA25" s="199" t="s">
        <v>47</v>
      </c>
      <c r="CB25" s="160"/>
      <c r="CC25" s="388" t="s">
        <v>2300</v>
      </c>
      <c r="CD25" s="389"/>
      <c r="CE25" s="389"/>
      <c r="CF25" s="413"/>
      <c r="CG25" s="365"/>
      <c r="CH25" s="365"/>
      <c r="CI25" s="365"/>
      <c r="CJ25" s="173" t="s">
        <v>47</v>
      </c>
      <c r="CK25" s="162"/>
      <c r="CL25" s="179"/>
      <c r="CM25" s="4"/>
      <c r="CN25" s="8"/>
      <c r="CO25" s="8"/>
      <c r="CP25" s="8"/>
      <c r="CS25" s="244"/>
      <c r="CT25" s="243"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43"/>
      <c r="CV25" s="243"/>
      <c r="CW25" s="243"/>
      <c r="CX25" s="243"/>
      <c r="CY25" s="243"/>
      <c r="DA25" s="178"/>
      <c r="DB25" s="420"/>
      <c r="DC25" s="421"/>
      <c r="DD25" s="421"/>
      <c r="DE25" s="421"/>
      <c r="DF25" s="421"/>
      <c r="DG25" s="421"/>
      <c r="DH25" s="421"/>
      <c r="DI25" s="430"/>
      <c r="DJ25" s="176"/>
      <c r="DK25" s="388" t="s">
        <v>2300</v>
      </c>
      <c r="DL25" s="389"/>
      <c r="DM25" s="390"/>
      <c r="DN25" s="365"/>
      <c r="DO25" s="365"/>
      <c r="DP25" s="365"/>
      <c r="DQ25" s="365"/>
      <c r="DR25" s="199" t="s">
        <v>47</v>
      </c>
      <c r="DS25" s="160"/>
      <c r="DT25" s="388" t="s">
        <v>2300</v>
      </c>
      <c r="DU25" s="389"/>
      <c r="DV25" s="389"/>
      <c r="DW25" s="413"/>
      <c r="DX25" s="365"/>
      <c r="DY25" s="365"/>
      <c r="DZ25" s="365"/>
      <c r="EA25" s="199" t="s">
        <v>47</v>
      </c>
      <c r="EB25" s="160"/>
      <c r="EC25" s="388" t="s">
        <v>2300</v>
      </c>
      <c r="ED25" s="389"/>
      <c r="EE25" s="389"/>
      <c r="EF25" s="413"/>
      <c r="EG25" s="365"/>
      <c r="EH25" s="365"/>
      <c r="EI25" s="365"/>
      <c r="EJ25" s="173" t="s">
        <v>47</v>
      </c>
      <c r="EK25" s="162"/>
      <c r="EL25" s="179"/>
      <c r="EM25" s="4"/>
      <c r="EN25" s="8"/>
      <c r="EO25" s="8"/>
      <c r="EP25" s="8"/>
      <c r="ES25" s="244"/>
      <c r="ET25" s="243"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78"/>
      <c r="FB25" s="420"/>
      <c r="FC25" s="421"/>
      <c r="FD25" s="421"/>
      <c r="FE25" s="421"/>
      <c r="FF25" s="421"/>
      <c r="FG25" s="421"/>
      <c r="FH25" s="421"/>
      <c r="FI25" s="430"/>
      <c r="FJ25" s="176"/>
      <c r="FK25" s="388" t="s">
        <v>2300</v>
      </c>
      <c r="FL25" s="389"/>
      <c r="FM25" s="390"/>
      <c r="FN25" s="365"/>
      <c r="FO25" s="365"/>
      <c r="FP25" s="365"/>
      <c r="FQ25" s="365"/>
      <c r="FR25" s="199" t="s">
        <v>47</v>
      </c>
      <c r="FS25" s="160"/>
      <c r="FT25" s="388" t="s">
        <v>2300</v>
      </c>
      <c r="FU25" s="389"/>
      <c r="FV25" s="389"/>
      <c r="FW25" s="413"/>
      <c r="FX25" s="365"/>
      <c r="FY25" s="365"/>
      <c r="FZ25" s="365"/>
      <c r="GA25" s="199" t="s">
        <v>47</v>
      </c>
      <c r="GB25" s="160"/>
      <c r="GC25" s="388" t="s">
        <v>2300</v>
      </c>
      <c r="GD25" s="389"/>
      <c r="GE25" s="389"/>
      <c r="GF25" s="413"/>
      <c r="GG25" s="365"/>
      <c r="GH25" s="365"/>
      <c r="GI25" s="365"/>
      <c r="GJ25" s="173" t="s">
        <v>47</v>
      </c>
      <c r="GK25" s="162"/>
      <c r="GL25" s="179"/>
      <c r="GM25" s="4"/>
      <c r="GN25" s="8"/>
      <c r="GO25" s="8"/>
      <c r="GP25" s="8"/>
    </row>
    <row r="26" spans="1:198" ht="22.95" customHeight="1">
      <c r="A26" s="178"/>
      <c r="B26" s="423" t="s">
        <v>2438</v>
      </c>
      <c r="C26" s="424"/>
      <c r="D26" s="424"/>
      <c r="E26" s="424"/>
      <c r="F26" s="424"/>
      <c r="G26" s="424"/>
      <c r="H26" s="424"/>
      <c r="I26" s="424"/>
      <c r="J26" s="180"/>
      <c r="K26" s="387"/>
      <c r="L26" s="387"/>
      <c r="M26" s="387"/>
      <c r="N26" s="387"/>
      <c r="O26" s="387"/>
      <c r="P26" s="365" t="s">
        <v>48</v>
      </c>
      <c r="Q26" s="365"/>
      <c r="R26" s="199"/>
      <c r="S26" s="198"/>
      <c r="T26" s="387"/>
      <c r="U26" s="387"/>
      <c r="V26" s="387"/>
      <c r="W26" s="387"/>
      <c r="X26" s="387"/>
      <c r="Y26" s="365" t="s">
        <v>48</v>
      </c>
      <c r="Z26" s="365"/>
      <c r="AA26" s="199"/>
      <c r="AB26" s="198"/>
      <c r="AC26" s="387"/>
      <c r="AD26" s="387"/>
      <c r="AE26" s="387"/>
      <c r="AF26" s="387"/>
      <c r="AG26" s="387"/>
      <c r="AH26" s="365" t="s">
        <v>48</v>
      </c>
      <c r="AI26" s="365"/>
      <c r="AJ26" s="173"/>
      <c r="AK26" s="162"/>
      <c r="AL26" s="179"/>
      <c r="AM26" s="266"/>
      <c r="AN26" s="8"/>
      <c r="AO26" s="8"/>
      <c r="AP26" s="8"/>
      <c r="AS26" s="244">
        <f>COUNTIF(AN25:AN30, TRUE)</f>
        <v>0</v>
      </c>
      <c r="AT26" s="243" t="str">
        <f>IF(OR(AND(J$10&lt;&gt;"",COUNTA(K26)=0),
AND(S$10&lt;&gt;"",COUNTA(T26)=0),
AND(AB$10&lt;&gt;"",COUNTA(AC26)=0)),"未入力があります。",
IF(OR(AND(J$10="",COUNTA(K26)=1),AND(S$10="",COUNTA(T26)=1),
AND(AB$10="",COUNTA(AC26)=1)),"棟番号を入力してください。","")
)</f>
        <v/>
      </c>
      <c r="AU26" s="243"/>
      <c r="AV26" s="243"/>
      <c r="AW26" s="243"/>
      <c r="AX26" s="243"/>
      <c r="AY26" s="243"/>
      <c r="BA26" s="178"/>
      <c r="BB26" s="423" t="s">
        <v>2438</v>
      </c>
      <c r="BC26" s="424"/>
      <c r="BD26" s="424"/>
      <c r="BE26" s="424"/>
      <c r="BF26" s="424"/>
      <c r="BG26" s="424"/>
      <c r="BH26" s="424"/>
      <c r="BI26" s="424"/>
      <c r="BJ26" s="180"/>
      <c r="BK26" s="387"/>
      <c r="BL26" s="387"/>
      <c r="BM26" s="387"/>
      <c r="BN26" s="387"/>
      <c r="BO26" s="387"/>
      <c r="BP26" s="365" t="s">
        <v>48</v>
      </c>
      <c r="BQ26" s="365"/>
      <c r="BR26" s="199"/>
      <c r="BS26" s="198"/>
      <c r="BT26" s="387"/>
      <c r="BU26" s="387"/>
      <c r="BV26" s="387"/>
      <c r="BW26" s="387"/>
      <c r="BX26" s="387"/>
      <c r="BY26" s="365" t="s">
        <v>48</v>
      </c>
      <c r="BZ26" s="365"/>
      <c r="CA26" s="199"/>
      <c r="CB26" s="198"/>
      <c r="CC26" s="387"/>
      <c r="CD26" s="387"/>
      <c r="CE26" s="387"/>
      <c r="CF26" s="387"/>
      <c r="CG26" s="387"/>
      <c r="CH26" s="365" t="s">
        <v>48</v>
      </c>
      <c r="CI26" s="365"/>
      <c r="CJ26" s="173"/>
      <c r="CK26" s="162"/>
      <c r="CL26" s="179"/>
      <c r="CM26" s="324"/>
      <c r="CN26" s="8"/>
      <c r="CO26" s="8"/>
      <c r="CP26" s="8"/>
      <c r="CS26" s="244">
        <f>COUNTIF(CN25:CN30, TRUE)</f>
        <v>0</v>
      </c>
      <c r="CT26" s="243" t="str">
        <f>IF(OR(AND(BJ$10&lt;&gt;"",COUNTA(BK26)=0),
AND(BS$10&lt;&gt;"",COUNTA(BT26)=0),
AND(CB$10&lt;&gt;"",COUNTA(CC26)=0)),"未入力があります。",
IF(OR(AND(BJ$10="",COUNTA(BK26)=1),AND(BS$10="",COUNTA(BT26)=1),
AND(CB$10="",COUNTA(CC26)=1)),"棟番号を入力してください。","")
)</f>
        <v/>
      </c>
      <c r="CU26" s="243"/>
      <c r="CV26" s="243"/>
      <c r="CW26" s="243"/>
      <c r="CX26" s="243"/>
      <c r="CY26" s="243"/>
      <c r="DA26" s="178"/>
      <c r="DB26" s="423" t="s">
        <v>2438</v>
      </c>
      <c r="DC26" s="424"/>
      <c r="DD26" s="424"/>
      <c r="DE26" s="424"/>
      <c r="DF26" s="424"/>
      <c r="DG26" s="424"/>
      <c r="DH26" s="424"/>
      <c r="DI26" s="424"/>
      <c r="DJ26" s="180"/>
      <c r="DK26" s="387"/>
      <c r="DL26" s="387"/>
      <c r="DM26" s="387"/>
      <c r="DN26" s="387"/>
      <c r="DO26" s="387"/>
      <c r="DP26" s="365" t="s">
        <v>48</v>
      </c>
      <c r="DQ26" s="365"/>
      <c r="DR26" s="199"/>
      <c r="DS26" s="198"/>
      <c r="DT26" s="387"/>
      <c r="DU26" s="387"/>
      <c r="DV26" s="387"/>
      <c r="DW26" s="387"/>
      <c r="DX26" s="387"/>
      <c r="DY26" s="365" t="s">
        <v>48</v>
      </c>
      <c r="DZ26" s="365"/>
      <c r="EA26" s="199"/>
      <c r="EB26" s="198"/>
      <c r="EC26" s="387"/>
      <c r="ED26" s="387"/>
      <c r="EE26" s="387"/>
      <c r="EF26" s="387"/>
      <c r="EG26" s="387"/>
      <c r="EH26" s="365" t="s">
        <v>48</v>
      </c>
      <c r="EI26" s="365"/>
      <c r="EJ26" s="173"/>
      <c r="EK26" s="162"/>
      <c r="EL26" s="179"/>
      <c r="EM26" s="324"/>
      <c r="EN26" s="8"/>
      <c r="EO26" s="8"/>
      <c r="EP26" s="8"/>
      <c r="ES26" s="244">
        <f>COUNTIF(EN25:EN30, TRUE)</f>
        <v>0</v>
      </c>
      <c r="ET26" s="243" t="str">
        <f>IF(OR(AND(DJ$10&lt;&gt;"",COUNTA(DK26)=0),
AND(DS$10&lt;&gt;"",COUNTA(DT26)=0),
AND(EB$10&lt;&gt;"",COUNTA(EC26)=0)),"未入力があります。",
IF(OR(AND(DJ$10="",COUNTA(DK26)=1),AND(DS$10="",COUNTA(DT26)=1),
AND(EB$10="",COUNTA(EC26)=1)),"棟番号を入力してください。","")
)</f>
        <v/>
      </c>
      <c r="FA26" s="178"/>
      <c r="FB26" s="423" t="s">
        <v>2438</v>
      </c>
      <c r="FC26" s="424"/>
      <c r="FD26" s="424"/>
      <c r="FE26" s="424"/>
      <c r="FF26" s="424"/>
      <c r="FG26" s="424"/>
      <c r="FH26" s="424"/>
      <c r="FI26" s="424"/>
      <c r="FJ26" s="180"/>
      <c r="FK26" s="387"/>
      <c r="FL26" s="387"/>
      <c r="FM26" s="387"/>
      <c r="FN26" s="387"/>
      <c r="FO26" s="387"/>
      <c r="FP26" s="365" t="s">
        <v>48</v>
      </c>
      <c r="FQ26" s="365"/>
      <c r="FR26" s="199"/>
      <c r="FS26" s="198"/>
      <c r="FT26" s="387"/>
      <c r="FU26" s="387"/>
      <c r="FV26" s="387"/>
      <c r="FW26" s="387"/>
      <c r="FX26" s="387"/>
      <c r="FY26" s="365" t="s">
        <v>48</v>
      </c>
      <c r="FZ26" s="365"/>
      <c r="GA26" s="199"/>
      <c r="GB26" s="198"/>
      <c r="GC26" s="387"/>
      <c r="GD26" s="387"/>
      <c r="GE26" s="387"/>
      <c r="GF26" s="387"/>
      <c r="GG26" s="387"/>
      <c r="GH26" s="365" t="s">
        <v>48</v>
      </c>
      <c r="GI26" s="365"/>
      <c r="GJ26" s="173"/>
      <c r="GK26" s="162"/>
      <c r="GL26" s="179"/>
      <c r="GM26" s="342"/>
      <c r="GN26" s="8"/>
      <c r="GO26" s="8"/>
      <c r="GP26" s="8"/>
    </row>
    <row r="27" spans="1:198" ht="8.5500000000000007" hidden="1" customHeight="1">
      <c r="A27" s="178"/>
      <c r="B27" s="449"/>
      <c r="C27" s="450"/>
      <c r="D27" s="450"/>
      <c r="E27" s="450"/>
      <c r="F27" s="450"/>
      <c r="G27" s="450"/>
      <c r="H27" s="450"/>
      <c r="I27" s="450"/>
      <c r="J27" s="178"/>
      <c r="K27" s="275"/>
      <c r="L27" s="275"/>
      <c r="M27" s="275"/>
      <c r="N27" s="275"/>
      <c r="O27" s="257"/>
      <c r="P27" s="257"/>
      <c r="Q27" s="162"/>
      <c r="R27" s="205"/>
      <c r="S27" s="204"/>
      <c r="T27" s="275"/>
      <c r="U27" s="275"/>
      <c r="V27" s="275"/>
      <c r="W27" s="275"/>
      <c r="X27" s="257"/>
      <c r="Y27" s="257"/>
      <c r="Z27" s="162"/>
      <c r="AA27" s="205"/>
      <c r="AB27" s="204"/>
      <c r="AC27" s="275"/>
      <c r="AD27" s="275"/>
      <c r="AE27" s="275"/>
      <c r="AF27" s="275"/>
      <c r="AG27" s="257"/>
      <c r="AH27" s="257"/>
      <c r="AI27" s="162"/>
      <c r="AJ27" s="179"/>
      <c r="AK27" s="162"/>
      <c r="AL27" s="179"/>
      <c r="AM27" s="266"/>
      <c r="AN27" s="8"/>
      <c r="AO27" s="8"/>
      <c r="AP27" s="8"/>
      <c r="AS27" s="244">
        <f>COUNTIF(AO25:AO30, TRUE)</f>
        <v>0</v>
      </c>
      <c r="AT27" s="243" t="str">
        <f>IFERROR(IF(AND($T$22&lt;&gt;"",AS27&gt;=2),"選択は1つまでです（2列目）。",IF(AND($T$22&lt;&gt;"",AS27=0),"未入力があります（2列目）。",IF(AND($T$22="",AS27&gt;0),"棟番号を入力してください（2列目）。",""))),"")</f>
        <v>未入力があります（2列目）。</v>
      </c>
      <c r="AU27" s="243"/>
      <c r="AV27" s="243"/>
      <c r="AW27" s="243"/>
      <c r="AX27" s="243"/>
      <c r="AY27" s="243"/>
      <c r="BA27" s="178"/>
      <c r="BB27" s="449"/>
      <c r="BC27" s="450"/>
      <c r="BD27" s="450"/>
      <c r="BE27" s="450"/>
      <c r="BF27" s="450"/>
      <c r="BG27" s="450"/>
      <c r="BH27" s="450"/>
      <c r="BI27" s="450"/>
      <c r="BJ27" s="178"/>
      <c r="BK27" s="326"/>
      <c r="BL27" s="326"/>
      <c r="BM27" s="326"/>
      <c r="BN27" s="326"/>
      <c r="BO27" s="316"/>
      <c r="BP27" s="316"/>
      <c r="BQ27" s="162"/>
      <c r="BR27" s="205"/>
      <c r="BS27" s="204"/>
      <c r="BT27" s="326"/>
      <c r="BU27" s="326"/>
      <c r="BV27" s="326"/>
      <c r="BW27" s="326"/>
      <c r="BX27" s="316"/>
      <c r="BY27" s="316"/>
      <c r="BZ27" s="162"/>
      <c r="CA27" s="205"/>
      <c r="CB27" s="204"/>
      <c r="CC27" s="326"/>
      <c r="CD27" s="326"/>
      <c r="CE27" s="326"/>
      <c r="CF27" s="326"/>
      <c r="CG27" s="316"/>
      <c r="CH27" s="316"/>
      <c r="CI27" s="162"/>
      <c r="CJ27" s="179"/>
      <c r="CK27" s="162"/>
      <c r="CL27" s="179"/>
      <c r="CM27" s="324"/>
      <c r="CN27" s="8"/>
      <c r="CO27" s="8"/>
      <c r="CP27" s="8"/>
      <c r="CS27" s="244">
        <f>COUNTIF(CO25:CO30, TRUE)</f>
        <v>0</v>
      </c>
      <c r="CT27" s="243" t="str">
        <f>IFERROR(IF(AND($T$22&lt;&gt;"",CS27&gt;=2),"選択は1つまでです（2列目）。",IF(AND($T$22&lt;&gt;"",CS27=0),"未入力があります（2列目）。",IF(AND($T$22="",CS27&gt;0),"棟番号を入力してください（2列目）。",""))),"")</f>
        <v>未入力があります（2列目）。</v>
      </c>
      <c r="CU27" s="243"/>
      <c r="CV27" s="243"/>
      <c r="CW27" s="243"/>
      <c r="CX27" s="243"/>
      <c r="CY27" s="243"/>
      <c r="DA27" s="178"/>
      <c r="DB27" s="449"/>
      <c r="DC27" s="450"/>
      <c r="DD27" s="450"/>
      <c r="DE27" s="450"/>
      <c r="DF27" s="450"/>
      <c r="DG27" s="450"/>
      <c r="DH27" s="450"/>
      <c r="DI27" s="450"/>
      <c r="DJ27" s="178"/>
      <c r="DK27" s="326"/>
      <c r="DL27" s="326"/>
      <c r="DM27" s="326"/>
      <c r="DN27" s="326"/>
      <c r="DO27" s="316"/>
      <c r="DP27" s="316"/>
      <c r="DQ27" s="162"/>
      <c r="DR27" s="205"/>
      <c r="DS27" s="204"/>
      <c r="DT27" s="326"/>
      <c r="DU27" s="326"/>
      <c r="DV27" s="326"/>
      <c r="DW27" s="326"/>
      <c r="DX27" s="316"/>
      <c r="DY27" s="316"/>
      <c r="DZ27" s="162"/>
      <c r="EA27" s="205"/>
      <c r="EB27" s="204"/>
      <c r="EC27" s="326"/>
      <c r="ED27" s="326"/>
      <c r="EE27" s="326"/>
      <c r="EF27" s="326"/>
      <c r="EG27" s="316"/>
      <c r="EH27" s="316"/>
      <c r="EI27" s="162"/>
      <c r="EJ27" s="179"/>
      <c r="EK27" s="162"/>
      <c r="EL27" s="179"/>
      <c r="EM27" s="324"/>
      <c r="EN27" s="8"/>
      <c r="EO27" s="8"/>
      <c r="EP27" s="8"/>
      <c r="ES27" s="244">
        <f>COUNTIF(EO25:EO30, TRUE)</f>
        <v>0</v>
      </c>
      <c r="ET27" s="243" t="str">
        <f>IFERROR(IF(AND($T$22&lt;&gt;"",ES27&gt;=2),"選択は1つまでです（2列目）。",IF(AND($T$22&lt;&gt;"",ES27=0),"未入力があります（2列目）。",IF(AND($T$22="",ES27&gt;0),"棟番号を入力してください（2列目）。",""))),"")</f>
        <v>未入力があります（2列目）。</v>
      </c>
      <c r="FA27" s="178"/>
      <c r="FB27" s="449"/>
      <c r="FC27" s="450"/>
      <c r="FD27" s="450"/>
      <c r="FE27" s="450"/>
      <c r="FF27" s="450"/>
      <c r="FG27" s="450"/>
      <c r="FH27" s="450"/>
      <c r="FI27" s="450"/>
      <c r="FJ27" s="178"/>
      <c r="FK27" s="344"/>
      <c r="FL27" s="344"/>
      <c r="FM27" s="344"/>
      <c r="FN27" s="344"/>
      <c r="FO27" s="334"/>
      <c r="FP27" s="334"/>
      <c r="FQ27" s="162"/>
      <c r="FR27" s="205"/>
      <c r="FS27" s="204"/>
      <c r="FT27" s="344"/>
      <c r="FU27" s="344"/>
      <c r="FV27" s="344"/>
      <c r="FW27" s="344"/>
      <c r="FX27" s="334"/>
      <c r="FY27" s="334"/>
      <c r="FZ27" s="162"/>
      <c r="GA27" s="205"/>
      <c r="GB27" s="204"/>
      <c r="GC27" s="344"/>
      <c r="GD27" s="344"/>
      <c r="GE27" s="344"/>
      <c r="GF27" s="344"/>
      <c r="GG27" s="334"/>
      <c r="GH27" s="334"/>
      <c r="GI27" s="162"/>
      <c r="GJ27" s="179"/>
      <c r="GK27" s="162"/>
      <c r="GL27" s="179"/>
      <c r="GM27" s="342"/>
      <c r="GN27" s="8"/>
      <c r="GO27" s="8"/>
      <c r="GP27" s="8"/>
    </row>
    <row r="28" spans="1:198" ht="17.55" customHeight="1">
      <c r="A28" s="178"/>
      <c r="B28" s="426"/>
      <c r="C28" s="427"/>
      <c r="D28" s="427"/>
      <c r="E28" s="427"/>
      <c r="F28" s="427"/>
      <c r="G28" s="427"/>
      <c r="H28" s="427"/>
      <c r="I28" s="427"/>
      <c r="J28" s="176"/>
      <c r="K28" s="263"/>
      <c r="L28" s="284"/>
      <c r="M28" s="263"/>
      <c r="N28" s="289" t="s">
        <v>2253</v>
      </c>
      <c r="O28" s="274"/>
      <c r="P28" s="274"/>
      <c r="Q28" s="160"/>
      <c r="R28" s="203"/>
      <c r="S28" s="202"/>
      <c r="T28" s="263"/>
      <c r="V28" s="263"/>
      <c r="W28" s="289" t="s">
        <v>2253</v>
      </c>
      <c r="X28" s="274"/>
      <c r="Y28" s="274"/>
      <c r="Z28" s="160"/>
      <c r="AA28" s="203"/>
      <c r="AB28" s="202"/>
      <c r="AC28" s="263"/>
      <c r="AD28" s="284"/>
      <c r="AE28" s="263"/>
      <c r="AF28" s="289" t="s">
        <v>2253</v>
      </c>
      <c r="AG28" s="274"/>
      <c r="AH28" s="274"/>
      <c r="AI28" s="160"/>
      <c r="AJ28" s="177"/>
      <c r="AK28" s="162"/>
      <c r="AL28" s="179"/>
      <c r="AM28" s="266"/>
      <c r="AN28" s="8" t="b">
        <v>0</v>
      </c>
      <c r="AO28" s="8" t="b">
        <v>0</v>
      </c>
      <c r="AP28" s="8" t="b">
        <v>0</v>
      </c>
      <c r="AS28" s="244"/>
      <c r="AT28" s="247"/>
      <c r="AU28" s="247"/>
      <c r="AV28" s="247"/>
      <c r="AW28" s="247"/>
      <c r="AX28" s="247"/>
      <c r="AY28" s="247"/>
      <c r="BA28" s="178"/>
      <c r="BB28" s="426"/>
      <c r="BC28" s="427"/>
      <c r="BD28" s="427"/>
      <c r="BE28" s="427"/>
      <c r="BF28" s="427"/>
      <c r="BG28" s="427"/>
      <c r="BH28" s="427"/>
      <c r="BI28" s="427"/>
      <c r="BJ28" s="176"/>
      <c r="BK28" s="321"/>
      <c r="BL28" s="284"/>
      <c r="BM28" s="321"/>
      <c r="BN28" s="289" t="s">
        <v>2253</v>
      </c>
      <c r="BO28" s="325"/>
      <c r="BP28" s="325"/>
      <c r="BQ28" s="160"/>
      <c r="BR28" s="203"/>
      <c r="BS28" s="202"/>
      <c r="BT28" s="321"/>
      <c r="BV28" s="321"/>
      <c r="BW28" s="289" t="s">
        <v>2253</v>
      </c>
      <c r="BX28" s="325"/>
      <c r="BY28" s="325"/>
      <c r="BZ28" s="160"/>
      <c r="CA28" s="203"/>
      <c r="CB28" s="202"/>
      <c r="CC28" s="321"/>
      <c r="CD28" s="284"/>
      <c r="CE28" s="321"/>
      <c r="CF28" s="289" t="s">
        <v>2253</v>
      </c>
      <c r="CG28" s="325"/>
      <c r="CH28" s="325"/>
      <c r="CI28" s="160"/>
      <c r="CJ28" s="177"/>
      <c r="CK28" s="162"/>
      <c r="CL28" s="179"/>
      <c r="CM28" s="324"/>
      <c r="CN28" s="8" t="b">
        <v>0</v>
      </c>
      <c r="CO28" s="8" t="b">
        <v>0</v>
      </c>
      <c r="CP28" s="8" t="b">
        <v>0</v>
      </c>
      <c r="CS28" s="244"/>
      <c r="CT28" s="247"/>
      <c r="CU28" s="247"/>
      <c r="CV28" s="247"/>
      <c r="CW28" s="247"/>
      <c r="CX28" s="247"/>
      <c r="CY28" s="247"/>
      <c r="DA28" s="178"/>
      <c r="DB28" s="426"/>
      <c r="DC28" s="427"/>
      <c r="DD28" s="427"/>
      <c r="DE28" s="427"/>
      <c r="DF28" s="427"/>
      <c r="DG28" s="427"/>
      <c r="DH28" s="427"/>
      <c r="DI28" s="427"/>
      <c r="DJ28" s="176"/>
      <c r="DK28" s="321"/>
      <c r="DL28" s="284"/>
      <c r="DM28" s="321"/>
      <c r="DN28" s="289" t="s">
        <v>2253</v>
      </c>
      <c r="DO28" s="325"/>
      <c r="DP28" s="325"/>
      <c r="DQ28" s="160"/>
      <c r="DR28" s="203"/>
      <c r="DS28" s="202"/>
      <c r="DT28" s="321"/>
      <c r="DV28" s="321"/>
      <c r="DW28" s="289" t="s">
        <v>2253</v>
      </c>
      <c r="DX28" s="325"/>
      <c r="DY28" s="325"/>
      <c r="DZ28" s="160"/>
      <c r="EA28" s="203"/>
      <c r="EB28" s="202"/>
      <c r="EC28" s="321"/>
      <c r="ED28" s="284"/>
      <c r="EE28" s="321"/>
      <c r="EF28" s="289" t="s">
        <v>2253</v>
      </c>
      <c r="EG28" s="325"/>
      <c r="EH28" s="325"/>
      <c r="EI28" s="160"/>
      <c r="EJ28" s="177"/>
      <c r="EK28" s="162"/>
      <c r="EL28" s="179"/>
      <c r="EM28" s="324"/>
      <c r="EN28" s="8" t="b">
        <v>0</v>
      </c>
      <c r="EO28" s="8" t="b">
        <v>0</v>
      </c>
      <c r="EP28" s="8" t="b">
        <v>0</v>
      </c>
      <c r="ES28" s="244"/>
      <c r="ET28" s="247"/>
      <c r="FA28" s="178"/>
      <c r="FB28" s="426"/>
      <c r="FC28" s="427"/>
      <c r="FD28" s="427"/>
      <c r="FE28" s="427"/>
      <c r="FF28" s="427"/>
      <c r="FG28" s="427"/>
      <c r="FH28" s="427"/>
      <c r="FI28" s="427"/>
      <c r="FJ28" s="176"/>
      <c r="FK28" s="339"/>
      <c r="FL28" s="284"/>
      <c r="FM28" s="339"/>
      <c r="FN28" s="289" t="s">
        <v>2253</v>
      </c>
      <c r="FO28" s="343"/>
      <c r="FP28" s="343"/>
      <c r="FQ28" s="160"/>
      <c r="FR28" s="203"/>
      <c r="FS28" s="202"/>
      <c r="FT28" s="339"/>
      <c r="FV28" s="339"/>
      <c r="FW28" s="289" t="s">
        <v>2253</v>
      </c>
      <c r="FX28" s="343"/>
      <c r="FY28" s="343"/>
      <c r="FZ28" s="160"/>
      <c r="GA28" s="203"/>
      <c r="GB28" s="202"/>
      <c r="GC28" s="339"/>
      <c r="GD28" s="284"/>
      <c r="GE28" s="339"/>
      <c r="GF28" s="289" t="s">
        <v>2253</v>
      </c>
      <c r="GG28" s="343"/>
      <c r="GH28" s="343"/>
      <c r="GI28" s="160"/>
      <c r="GJ28" s="177"/>
      <c r="GK28" s="162"/>
      <c r="GL28" s="179"/>
      <c r="GM28" s="342"/>
      <c r="GN28" s="8" t="b">
        <v>0</v>
      </c>
      <c r="GO28" s="8" t="b">
        <v>0</v>
      </c>
      <c r="GP28" s="8" t="b">
        <v>0</v>
      </c>
    </row>
    <row r="29" spans="1:198" ht="11.55" customHeight="1">
      <c r="A29" s="178"/>
      <c r="B29" s="418" t="s">
        <v>2439</v>
      </c>
      <c r="C29" s="419"/>
      <c r="D29" s="419"/>
      <c r="E29" s="419"/>
      <c r="F29" s="419"/>
      <c r="G29" s="419"/>
      <c r="H29" s="419"/>
      <c r="I29" s="419"/>
      <c r="J29" s="174"/>
      <c r="K29" s="183"/>
      <c r="L29" s="183"/>
      <c r="M29" s="183"/>
      <c r="N29" s="183"/>
      <c r="O29" s="183"/>
      <c r="P29" s="183"/>
      <c r="Q29" s="159"/>
      <c r="R29" s="201"/>
      <c r="S29" s="200"/>
      <c r="T29" s="183"/>
      <c r="U29" s="183"/>
      <c r="V29" s="183"/>
      <c r="W29" s="183"/>
      <c r="X29" s="183"/>
      <c r="Y29" s="183"/>
      <c r="Z29" s="159"/>
      <c r="AA29" s="201"/>
      <c r="AB29" s="200"/>
      <c r="AC29" s="183"/>
      <c r="AD29" s="183"/>
      <c r="AE29" s="183"/>
      <c r="AF29" s="183"/>
      <c r="AG29" s="183"/>
      <c r="AH29" s="183"/>
      <c r="AI29" s="159"/>
      <c r="AJ29" s="175"/>
      <c r="AK29" s="162"/>
      <c r="AL29" s="179"/>
      <c r="AM29" s="266"/>
      <c r="AN29" s="8"/>
      <c r="AO29" s="8"/>
      <c r="AP29" s="8"/>
      <c r="AS29" s="244"/>
      <c r="BA29" s="178"/>
      <c r="BB29" s="418" t="s">
        <v>2439</v>
      </c>
      <c r="BC29" s="419"/>
      <c r="BD29" s="419"/>
      <c r="BE29" s="419"/>
      <c r="BF29" s="419"/>
      <c r="BG29" s="419"/>
      <c r="BH29" s="419"/>
      <c r="BI29" s="419"/>
      <c r="BJ29" s="174"/>
      <c r="BK29" s="183"/>
      <c r="BL29" s="183"/>
      <c r="BM29" s="183"/>
      <c r="BN29" s="183"/>
      <c r="BO29" s="183"/>
      <c r="BP29" s="183"/>
      <c r="BQ29" s="159"/>
      <c r="BR29" s="201"/>
      <c r="BS29" s="200"/>
      <c r="BT29" s="183"/>
      <c r="BU29" s="183"/>
      <c r="BV29" s="183"/>
      <c r="BW29" s="183"/>
      <c r="BX29" s="183"/>
      <c r="BY29" s="183"/>
      <c r="BZ29" s="159"/>
      <c r="CA29" s="201"/>
      <c r="CB29" s="200"/>
      <c r="CC29" s="183"/>
      <c r="CD29" s="183"/>
      <c r="CE29" s="183"/>
      <c r="CF29" s="183"/>
      <c r="CG29" s="183"/>
      <c r="CH29" s="183"/>
      <c r="CI29" s="159"/>
      <c r="CJ29" s="175"/>
      <c r="CK29" s="162"/>
      <c r="CL29" s="179"/>
      <c r="CM29" s="324"/>
      <c r="CN29" s="8"/>
      <c r="CO29" s="8"/>
      <c r="CP29" s="8"/>
      <c r="CS29" s="244"/>
      <c r="DA29" s="178"/>
      <c r="DB29" s="418" t="s">
        <v>2439</v>
      </c>
      <c r="DC29" s="419"/>
      <c r="DD29" s="419"/>
      <c r="DE29" s="419"/>
      <c r="DF29" s="419"/>
      <c r="DG29" s="419"/>
      <c r="DH29" s="419"/>
      <c r="DI29" s="419"/>
      <c r="DJ29" s="174"/>
      <c r="DK29" s="183"/>
      <c r="DL29" s="183"/>
      <c r="DM29" s="183"/>
      <c r="DN29" s="183"/>
      <c r="DO29" s="183"/>
      <c r="DP29" s="183"/>
      <c r="DQ29" s="159"/>
      <c r="DR29" s="201"/>
      <c r="DS29" s="200"/>
      <c r="DT29" s="183"/>
      <c r="DU29" s="183"/>
      <c r="DV29" s="183"/>
      <c r="DW29" s="183"/>
      <c r="DX29" s="183"/>
      <c r="DY29" s="183"/>
      <c r="DZ29" s="159"/>
      <c r="EA29" s="201"/>
      <c r="EB29" s="200"/>
      <c r="EC29" s="183"/>
      <c r="ED29" s="183"/>
      <c r="EE29" s="183"/>
      <c r="EF29" s="183"/>
      <c r="EG29" s="183"/>
      <c r="EH29" s="183"/>
      <c r="EI29" s="159"/>
      <c r="EJ29" s="175"/>
      <c r="EK29" s="162"/>
      <c r="EL29" s="179"/>
      <c r="EM29" s="324"/>
      <c r="EN29" s="8"/>
      <c r="EO29" s="8"/>
      <c r="EP29" s="8"/>
      <c r="ES29" s="244"/>
      <c r="FA29" s="178"/>
      <c r="FB29" s="418" t="s">
        <v>2439</v>
      </c>
      <c r="FC29" s="419"/>
      <c r="FD29" s="419"/>
      <c r="FE29" s="419"/>
      <c r="FF29" s="419"/>
      <c r="FG29" s="419"/>
      <c r="FH29" s="419"/>
      <c r="FI29" s="419"/>
      <c r="FJ29" s="174"/>
      <c r="FK29" s="183"/>
      <c r="FL29" s="183"/>
      <c r="FM29" s="183"/>
      <c r="FN29" s="183"/>
      <c r="FO29" s="183"/>
      <c r="FP29" s="183"/>
      <c r="FQ29" s="159"/>
      <c r="FR29" s="201"/>
      <c r="FS29" s="200"/>
      <c r="FT29" s="183"/>
      <c r="FU29" s="183"/>
      <c r="FV29" s="183"/>
      <c r="FW29" s="183"/>
      <c r="FX29" s="183"/>
      <c r="FY29" s="183"/>
      <c r="FZ29" s="159"/>
      <c r="GA29" s="201"/>
      <c r="GB29" s="200"/>
      <c r="GC29" s="183"/>
      <c r="GD29" s="183"/>
      <c r="GE29" s="183"/>
      <c r="GF29" s="183"/>
      <c r="GG29" s="183"/>
      <c r="GH29" s="183"/>
      <c r="GI29" s="159"/>
      <c r="GJ29" s="175"/>
      <c r="GK29" s="162"/>
      <c r="GL29" s="179"/>
      <c r="GM29" s="342"/>
      <c r="GN29" s="8"/>
      <c r="GO29" s="8"/>
      <c r="GP29" s="8"/>
    </row>
    <row r="30" spans="1:198" ht="19.05" customHeight="1">
      <c r="A30" s="178"/>
      <c r="B30" s="420"/>
      <c r="C30" s="421"/>
      <c r="D30" s="421"/>
      <c r="E30" s="421"/>
      <c r="F30" s="421"/>
      <c r="G30" s="421"/>
      <c r="H30" s="421"/>
      <c r="I30" s="421"/>
      <c r="J30" s="176"/>
      <c r="K30" s="409"/>
      <c r="L30" s="409"/>
      <c r="M30" s="409"/>
      <c r="N30" s="409"/>
      <c r="O30" s="409"/>
      <c r="P30" s="409" t="s">
        <v>2097</v>
      </c>
      <c r="Q30" s="409"/>
      <c r="R30" s="203"/>
      <c r="S30" s="202"/>
      <c r="T30" s="409"/>
      <c r="U30" s="409"/>
      <c r="V30" s="409"/>
      <c r="W30" s="409"/>
      <c r="X30" s="409"/>
      <c r="Y30" s="409" t="s">
        <v>2097</v>
      </c>
      <c r="Z30" s="409"/>
      <c r="AA30" s="203"/>
      <c r="AB30" s="202"/>
      <c r="AC30" s="409"/>
      <c r="AD30" s="409"/>
      <c r="AE30" s="409"/>
      <c r="AF30" s="409"/>
      <c r="AG30" s="409"/>
      <c r="AH30" s="409" t="s">
        <v>2097</v>
      </c>
      <c r="AI30" s="409"/>
      <c r="AJ30" s="177"/>
      <c r="AK30" s="162"/>
      <c r="AL30" s="179"/>
      <c r="AM30" s="266"/>
      <c r="AN30" s="8"/>
      <c r="AO30" s="8"/>
      <c r="AP30" s="8"/>
      <c r="AS30" s="244"/>
      <c r="AT30" s="243" t="str">
        <f>IF(OR(AND(J$10&lt;&gt;"",COUNTA(K30)=0),
AND(S$10&lt;&gt;"",COUNTA(T30)=0),
AND(AB$10&lt;&gt;"",COUNTA(AC30)=0)),"未入力があります。",
IF(OR(AND(J$10="",COUNTA(K30)=1),AND(S$10="",COUNTA(T30)=1),
AND(AB$10="",COUNTA(AC30)=1)),"棟番号を入力してください。","")
)</f>
        <v/>
      </c>
      <c r="AU30" s="243"/>
      <c r="AV30" s="243"/>
      <c r="AW30" s="243"/>
      <c r="AX30" s="243"/>
      <c r="AY30" s="243"/>
      <c r="BA30" s="178"/>
      <c r="BB30" s="420"/>
      <c r="BC30" s="421"/>
      <c r="BD30" s="421"/>
      <c r="BE30" s="421"/>
      <c r="BF30" s="421"/>
      <c r="BG30" s="421"/>
      <c r="BH30" s="421"/>
      <c r="BI30" s="421"/>
      <c r="BJ30" s="176"/>
      <c r="BK30" s="409"/>
      <c r="BL30" s="409"/>
      <c r="BM30" s="409"/>
      <c r="BN30" s="409"/>
      <c r="BO30" s="409"/>
      <c r="BP30" s="409" t="s">
        <v>2097</v>
      </c>
      <c r="BQ30" s="409"/>
      <c r="BR30" s="203"/>
      <c r="BS30" s="202"/>
      <c r="BT30" s="409"/>
      <c r="BU30" s="409"/>
      <c r="BV30" s="409"/>
      <c r="BW30" s="409"/>
      <c r="BX30" s="409"/>
      <c r="BY30" s="409" t="s">
        <v>2097</v>
      </c>
      <c r="BZ30" s="409"/>
      <c r="CA30" s="203"/>
      <c r="CB30" s="202"/>
      <c r="CC30" s="409"/>
      <c r="CD30" s="409"/>
      <c r="CE30" s="409"/>
      <c r="CF30" s="409"/>
      <c r="CG30" s="409"/>
      <c r="CH30" s="409" t="s">
        <v>2097</v>
      </c>
      <c r="CI30" s="409"/>
      <c r="CJ30" s="177"/>
      <c r="CK30" s="162"/>
      <c r="CL30" s="179"/>
      <c r="CM30" s="324"/>
      <c r="CN30" s="8"/>
      <c r="CO30" s="8"/>
      <c r="CP30" s="8"/>
      <c r="CS30" s="244"/>
      <c r="CT30" s="243" t="str">
        <f>IF(OR(AND(BJ$10&lt;&gt;"",COUNTA(BK30)=0),
AND(BS$10&lt;&gt;"",COUNTA(BT30)=0),
AND(CB$10&lt;&gt;"",COUNTA(CC30)=0)),"未入力があります。",
IF(OR(AND(BJ$10="",COUNTA(BK30)=1),AND(BS$10="",COUNTA(BT30)=1),
AND(CB$10="",COUNTA(CC30)=1)),"棟番号を入力してください。","")
)</f>
        <v/>
      </c>
      <c r="CU30" s="243"/>
      <c r="CV30" s="243"/>
      <c r="CW30" s="243"/>
      <c r="CX30" s="243"/>
      <c r="CY30" s="243"/>
      <c r="DA30" s="178"/>
      <c r="DB30" s="420"/>
      <c r="DC30" s="421"/>
      <c r="DD30" s="421"/>
      <c r="DE30" s="421"/>
      <c r="DF30" s="421"/>
      <c r="DG30" s="421"/>
      <c r="DH30" s="421"/>
      <c r="DI30" s="421"/>
      <c r="DJ30" s="176"/>
      <c r="DK30" s="409"/>
      <c r="DL30" s="409"/>
      <c r="DM30" s="409"/>
      <c r="DN30" s="409"/>
      <c r="DO30" s="409"/>
      <c r="DP30" s="409" t="s">
        <v>2097</v>
      </c>
      <c r="DQ30" s="409"/>
      <c r="DR30" s="203"/>
      <c r="DS30" s="202"/>
      <c r="DT30" s="409"/>
      <c r="DU30" s="409"/>
      <c r="DV30" s="409"/>
      <c r="DW30" s="409"/>
      <c r="DX30" s="409"/>
      <c r="DY30" s="409" t="s">
        <v>2097</v>
      </c>
      <c r="DZ30" s="409"/>
      <c r="EA30" s="203"/>
      <c r="EB30" s="202"/>
      <c r="EC30" s="409"/>
      <c r="ED30" s="409"/>
      <c r="EE30" s="409"/>
      <c r="EF30" s="409"/>
      <c r="EG30" s="409"/>
      <c r="EH30" s="409" t="s">
        <v>2097</v>
      </c>
      <c r="EI30" s="409"/>
      <c r="EJ30" s="177"/>
      <c r="EK30" s="162"/>
      <c r="EL30" s="179"/>
      <c r="EM30" s="324"/>
      <c r="EN30" s="8"/>
      <c r="EO30" s="8"/>
      <c r="EP30" s="8"/>
      <c r="ES30" s="244"/>
      <c r="ET30" s="243" t="str">
        <f>IF(OR(AND(DJ$10&lt;&gt;"",COUNTA(DK30)=0),
AND(DS$10&lt;&gt;"",COUNTA(DT30)=0),
AND(EB$10&lt;&gt;"",COUNTA(EC30)=0)),"未入力があります。",
IF(OR(AND(DJ$10="",COUNTA(DK30)=1),AND(DS$10="",COUNTA(DT30)=1),
AND(EB$10="",COUNTA(EC30)=1)),"棟番号を入力してください。","")
)</f>
        <v/>
      </c>
      <c r="FA30" s="178"/>
      <c r="FB30" s="420"/>
      <c r="FC30" s="421"/>
      <c r="FD30" s="421"/>
      <c r="FE30" s="421"/>
      <c r="FF30" s="421"/>
      <c r="FG30" s="421"/>
      <c r="FH30" s="421"/>
      <c r="FI30" s="421"/>
      <c r="FJ30" s="176"/>
      <c r="FK30" s="409"/>
      <c r="FL30" s="409"/>
      <c r="FM30" s="409"/>
      <c r="FN30" s="409"/>
      <c r="FO30" s="409"/>
      <c r="FP30" s="409" t="s">
        <v>2097</v>
      </c>
      <c r="FQ30" s="409"/>
      <c r="FR30" s="203"/>
      <c r="FS30" s="202"/>
      <c r="FT30" s="409"/>
      <c r="FU30" s="409"/>
      <c r="FV30" s="409"/>
      <c r="FW30" s="409"/>
      <c r="FX30" s="409"/>
      <c r="FY30" s="409" t="s">
        <v>2097</v>
      </c>
      <c r="FZ30" s="409"/>
      <c r="GA30" s="203"/>
      <c r="GB30" s="202"/>
      <c r="GC30" s="409"/>
      <c r="GD30" s="409"/>
      <c r="GE30" s="409"/>
      <c r="GF30" s="409"/>
      <c r="GG30" s="409"/>
      <c r="GH30" s="409" t="s">
        <v>2097</v>
      </c>
      <c r="GI30" s="409"/>
      <c r="GJ30" s="177"/>
      <c r="GK30" s="162"/>
      <c r="GL30" s="179"/>
      <c r="GM30" s="342"/>
      <c r="GN30" s="8"/>
      <c r="GO30" s="8"/>
      <c r="GP30" s="8"/>
    </row>
    <row r="31" spans="1:198" ht="12" customHeight="1">
      <c r="A31" s="178"/>
      <c r="B31" s="418" t="s">
        <v>2440</v>
      </c>
      <c r="C31" s="419"/>
      <c r="D31" s="419"/>
      <c r="E31" s="419"/>
      <c r="F31" s="419"/>
      <c r="G31" s="419"/>
      <c r="H31" s="419"/>
      <c r="I31" s="419"/>
      <c r="J31" s="174"/>
      <c r="K31" s="477"/>
      <c r="L31" s="477"/>
      <c r="M31" s="477"/>
      <c r="N31" s="477"/>
      <c r="O31" s="477"/>
      <c r="P31" s="477"/>
      <c r="Q31" s="159"/>
      <c r="R31" s="201"/>
      <c r="S31" s="200"/>
      <c r="T31" s="477"/>
      <c r="U31" s="477"/>
      <c r="V31" s="477"/>
      <c r="W31" s="477"/>
      <c r="X31" s="477"/>
      <c r="Y31" s="477"/>
      <c r="Z31" s="159"/>
      <c r="AA31" s="201"/>
      <c r="AB31" s="200"/>
      <c r="AC31" s="477"/>
      <c r="AD31" s="477"/>
      <c r="AE31" s="477"/>
      <c r="AF31" s="477"/>
      <c r="AG31" s="477"/>
      <c r="AH31" s="477"/>
      <c r="AI31" s="159"/>
      <c r="AJ31" s="175"/>
      <c r="AK31" s="162"/>
      <c r="AL31" s="179"/>
      <c r="AM31" s="4">
        <f>AT31</f>
        <v>0</v>
      </c>
      <c r="AS31" s="244"/>
      <c r="AT31" s="243"/>
      <c r="AU31" s="243"/>
      <c r="AV31" s="243"/>
      <c r="AW31" s="243"/>
      <c r="AX31" s="243"/>
      <c r="AY31" s="243"/>
      <c r="BA31" s="178"/>
      <c r="BB31" s="418" t="s">
        <v>2440</v>
      </c>
      <c r="BC31" s="419"/>
      <c r="BD31" s="419"/>
      <c r="BE31" s="419"/>
      <c r="BF31" s="419"/>
      <c r="BG31" s="419"/>
      <c r="BH31" s="419"/>
      <c r="BI31" s="419"/>
      <c r="BJ31" s="174"/>
      <c r="BK31" s="477"/>
      <c r="BL31" s="477"/>
      <c r="BM31" s="477"/>
      <c r="BN31" s="477"/>
      <c r="BO31" s="477"/>
      <c r="BP31" s="477"/>
      <c r="BQ31" s="159"/>
      <c r="BR31" s="201"/>
      <c r="BS31" s="200"/>
      <c r="BT31" s="477"/>
      <c r="BU31" s="477"/>
      <c r="BV31" s="477"/>
      <c r="BW31" s="477"/>
      <c r="BX31" s="477"/>
      <c r="BY31" s="477"/>
      <c r="BZ31" s="159"/>
      <c r="CA31" s="201"/>
      <c r="CB31" s="200"/>
      <c r="CC31" s="477"/>
      <c r="CD31" s="477"/>
      <c r="CE31" s="477"/>
      <c r="CF31" s="477"/>
      <c r="CG31" s="477"/>
      <c r="CH31" s="477"/>
      <c r="CI31" s="159"/>
      <c r="CJ31" s="175"/>
      <c r="CK31" s="162"/>
      <c r="CL31" s="179"/>
      <c r="CM31" s="4">
        <f>CT31</f>
        <v>0</v>
      </c>
      <c r="CS31" s="244"/>
      <c r="CT31" s="243"/>
      <c r="CU31" s="243"/>
      <c r="CV31" s="243"/>
      <c r="CW31" s="243"/>
      <c r="CX31" s="243"/>
      <c r="CY31" s="243"/>
      <c r="DA31" s="178"/>
      <c r="DB31" s="418" t="s">
        <v>2440</v>
      </c>
      <c r="DC31" s="419"/>
      <c r="DD31" s="419"/>
      <c r="DE31" s="419"/>
      <c r="DF31" s="419"/>
      <c r="DG31" s="419"/>
      <c r="DH31" s="419"/>
      <c r="DI31" s="419"/>
      <c r="DJ31" s="174"/>
      <c r="DK31" s="477"/>
      <c r="DL31" s="477"/>
      <c r="DM31" s="477"/>
      <c r="DN31" s="477"/>
      <c r="DO31" s="477"/>
      <c r="DP31" s="477"/>
      <c r="DQ31" s="159"/>
      <c r="DR31" s="201"/>
      <c r="DS31" s="200"/>
      <c r="DT31" s="477"/>
      <c r="DU31" s="477"/>
      <c r="DV31" s="477"/>
      <c r="DW31" s="477"/>
      <c r="DX31" s="477"/>
      <c r="DY31" s="477"/>
      <c r="DZ31" s="159"/>
      <c r="EA31" s="201"/>
      <c r="EB31" s="200"/>
      <c r="EC31" s="477"/>
      <c r="ED31" s="477"/>
      <c r="EE31" s="477"/>
      <c r="EF31" s="477"/>
      <c r="EG31" s="477"/>
      <c r="EH31" s="477"/>
      <c r="EI31" s="159"/>
      <c r="EJ31" s="175"/>
      <c r="EK31" s="162"/>
      <c r="EL31" s="179"/>
      <c r="EM31" s="4">
        <f>ET31</f>
        <v>0</v>
      </c>
      <c r="ES31" s="244"/>
      <c r="ET31" s="243"/>
      <c r="FA31" s="178"/>
      <c r="FB31" s="418" t="s">
        <v>2440</v>
      </c>
      <c r="FC31" s="419"/>
      <c r="FD31" s="419"/>
      <c r="FE31" s="419"/>
      <c r="FF31" s="419"/>
      <c r="FG31" s="419"/>
      <c r="FH31" s="419"/>
      <c r="FI31" s="419"/>
      <c r="FJ31" s="174"/>
      <c r="FK31" s="477"/>
      <c r="FL31" s="477"/>
      <c r="FM31" s="477"/>
      <c r="FN31" s="477"/>
      <c r="FO31" s="477"/>
      <c r="FP31" s="477"/>
      <c r="FQ31" s="159"/>
      <c r="FR31" s="201"/>
      <c r="FS31" s="200"/>
      <c r="FT31" s="477"/>
      <c r="FU31" s="477"/>
      <c r="FV31" s="477"/>
      <c r="FW31" s="477"/>
      <c r="FX31" s="477"/>
      <c r="FY31" s="477"/>
      <c r="FZ31" s="159"/>
      <c r="GA31" s="201"/>
      <c r="GB31" s="200"/>
      <c r="GC31" s="477"/>
      <c r="GD31" s="477"/>
      <c r="GE31" s="477"/>
      <c r="GF31" s="477"/>
      <c r="GG31" s="477"/>
      <c r="GH31" s="477"/>
      <c r="GI31" s="159"/>
      <c r="GJ31" s="175"/>
      <c r="GK31" s="162"/>
      <c r="GL31" s="179"/>
      <c r="GM31" s="4">
        <f>GT31</f>
        <v>0</v>
      </c>
    </row>
    <row r="32" spans="1:198" ht="19.05" customHeight="1">
      <c r="A32" s="178"/>
      <c r="B32" s="420"/>
      <c r="C32" s="421"/>
      <c r="D32" s="421"/>
      <c r="E32" s="421"/>
      <c r="F32" s="421"/>
      <c r="G32" s="421"/>
      <c r="H32" s="421"/>
      <c r="I32" s="421"/>
      <c r="J32" s="176"/>
      <c r="K32" s="160" t="s">
        <v>2098</v>
      </c>
      <c r="L32" s="160"/>
      <c r="M32" s="409"/>
      <c r="N32" s="409"/>
      <c r="O32" s="409"/>
      <c r="P32" s="409" t="s">
        <v>2097</v>
      </c>
      <c r="Q32" s="409"/>
      <c r="R32" s="203"/>
      <c r="S32" s="202"/>
      <c r="T32" s="160" t="s">
        <v>2098</v>
      </c>
      <c r="U32" s="160"/>
      <c r="V32" s="409"/>
      <c r="W32" s="409"/>
      <c r="X32" s="409"/>
      <c r="Y32" s="409" t="s">
        <v>2097</v>
      </c>
      <c r="Z32" s="409"/>
      <c r="AA32" s="203"/>
      <c r="AB32" s="202"/>
      <c r="AC32" s="160" t="s">
        <v>2098</v>
      </c>
      <c r="AD32" s="160"/>
      <c r="AE32" s="409"/>
      <c r="AF32" s="409"/>
      <c r="AG32" s="409"/>
      <c r="AH32" s="409" t="s">
        <v>2097</v>
      </c>
      <c r="AI32" s="409"/>
      <c r="AJ32" s="177"/>
      <c r="AK32" s="162"/>
      <c r="AL32" s="179"/>
      <c r="AM32" s="4"/>
      <c r="AS32" s="244"/>
      <c r="AT32" s="243" t="str">
        <f>IF(OR(AND(J$10&lt;&gt;"",COUNTA(M32)=0),
AND(S$10&lt;&gt;"",COUNTA(V32)=0),
AND(AB$10&lt;&gt;"",COUNTA(AE32)=0)),"未入力があります。",
IF(OR(AND(J$10="",COUNTA(M32)=1),AND(S$10="",COUNTA(V32)=1),
AND(AB$10="",COUNTA(AE32)=1)),"棟番号を入力してください。","")
)</f>
        <v/>
      </c>
      <c r="AU32" s="243"/>
      <c r="AV32" s="243"/>
      <c r="AW32" s="243"/>
      <c r="AX32" s="243"/>
      <c r="AY32" s="243"/>
      <c r="BA32" s="178"/>
      <c r="BB32" s="420"/>
      <c r="BC32" s="421"/>
      <c r="BD32" s="421"/>
      <c r="BE32" s="421"/>
      <c r="BF32" s="421"/>
      <c r="BG32" s="421"/>
      <c r="BH32" s="421"/>
      <c r="BI32" s="421"/>
      <c r="BJ32" s="176"/>
      <c r="BK32" s="160" t="s">
        <v>2098</v>
      </c>
      <c r="BL32" s="160"/>
      <c r="BM32" s="409"/>
      <c r="BN32" s="409"/>
      <c r="BO32" s="409"/>
      <c r="BP32" s="409" t="s">
        <v>2097</v>
      </c>
      <c r="BQ32" s="409"/>
      <c r="BR32" s="203"/>
      <c r="BS32" s="202"/>
      <c r="BT32" s="160" t="s">
        <v>2098</v>
      </c>
      <c r="BU32" s="160"/>
      <c r="BV32" s="409"/>
      <c r="BW32" s="409"/>
      <c r="BX32" s="409"/>
      <c r="BY32" s="409" t="s">
        <v>2097</v>
      </c>
      <c r="BZ32" s="409"/>
      <c r="CA32" s="203"/>
      <c r="CB32" s="202"/>
      <c r="CC32" s="160" t="s">
        <v>2098</v>
      </c>
      <c r="CD32" s="160"/>
      <c r="CE32" s="409"/>
      <c r="CF32" s="409"/>
      <c r="CG32" s="409"/>
      <c r="CH32" s="409" t="s">
        <v>2097</v>
      </c>
      <c r="CI32" s="409"/>
      <c r="CJ32" s="177"/>
      <c r="CK32" s="162"/>
      <c r="CL32" s="179"/>
      <c r="CM32" s="4"/>
      <c r="CS32" s="244"/>
      <c r="CT32" s="243" t="str">
        <f>IF(OR(AND(BJ$10&lt;&gt;"",COUNTA(BM32)=0),
AND(BS$10&lt;&gt;"",COUNTA(BV32)=0),
AND(CB$10&lt;&gt;"",COUNTA(CE32)=0)),"未入力があります。",
IF(OR(AND(BJ$10="",COUNTA(BM32)=1),AND(BS$10="",COUNTA(BV32)=1),
AND(CB$10="",COUNTA(CE32)=1)),"棟番号を入力してください。","")
)</f>
        <v/>
      </c>
      <c r="CU32" s="243"/>
      <c r="CV32" s="243"/>
      <c r="CW32" s="243"/>
      <c r="CX32" s="243"/>
      <c r="CY32" s="243"/>
      <c r="DA32" s="178"/>
      <c r="DB32" s="420"/>
      <c r="DC32" s="421"/>
      <c r="DD32" s="421"/>
      <c r="DE32" s="421"/>
      <c r="DF32" s="421"/>
      <c r="DG32" s="421"/>
      <c r="DH32" s="421"/>
      <c r="DI32" s="421"/>
      <c r="DJ32" s="176"/>
      <c r="DK32" s="160" t="s">
        <v>2098</v>
      </c>
      <c r="DL32" s="160"/>
      <c r="DM32" s="409"/>
      <c r="DN32" s="409"/>
      <c r="DO32" s="409"/>
      <c r="DP32" s="409" t="s">
        <v>2097</v>
      </c>
      <c r="DQ32" s="409"/>
      <c r="DR32" s="203"/>
      <c r="DS32" s="202"/>
      <c r="DT32" s="160" t="s">
        <v>2098</v>
      </c>
      <c r="DU32" s="160"/>
      <c r="DV32" s="409"/>
      <c r="DW32" s="409"/>
      <c r="DX32" s="409"/>
      <c r="DY32" s="409" t="s">
        <v>2097</v>
      </c>
      <c r="DZ32" s="409"/>
      <c r="EA32" s="203"/>
      <c r="EB32" s="202"/>
      <c r="EC32" s="160" t="s">
        <v>2098</v>
      </c>
      <c r="ED32" s="160"/>
      <c r="EE32" s="409"/>
      <c r="EF32" s="409"/>
      <c r="EG32" s="409"/>
      <c r="EH32" s="409" t="s">
        <v>2097</v>
      </c>
      <c r="EI32" s="409"/>
      <c r="EJ32" s="177"/>
      <c r="EK32" s="162"/>
      <c r="EL32" s="179"/>
      <c r="EM32" s="4"/>
      <c r="ES32" s="244"/>
      <c r="ET32" s="243" t="str">
        <f>IF(OR(AND(DJ$10&lt;&gt;"",COUNTA(DM32)=0),
AND(DS$10&lt;&gt;"",COUNTA(DV32)=0),
AND(EB$10&lt;&gt;"",COUNTA(EE32)=0)),"未入力があります。",
IF(OR(AND(DJ$10="",COUNTA(DM32)=1),AND(DS$10="",COUNTA(DV32)=1),
AND(EB$10="",COUNTA(EE32)=1)),"棟番号を入力してください。","")
)</f>
        <v/>
      </c>
      <c r="FA32" s="178"/>
      <c r="FB32" s="420"/>
      <c r="FC32" s="421"/>
      <c r="FD32" s="421"/>
      <c r="FE32" s="421"/>
      <c r="FF32" s="421"/>
      <c r="FG32" s="421"/>
      <c r="FH32" s="421"/>
      <c r="FI32" s="421"/>
      <c r="FJ32" s="176"/>
      <c r="FK32" s="160" t="s">
        <v>2098</v>
      </c>
      <c r="FL32" s="160"/>
      <c r="FM32" s="409"/>
      <c r="FN32" s="409"/>
      <c r="FO32" s="409"/>
      <c r="FP32" s="409" t="s">
        <v>2097</v>
      </c>
      <c r="FQ32" s="409"/>
      <c r="FR32" s="203"/>
      <c r="FS32" s="202"/>
      <c r="FT32" s="160" t="s">
        <v>2098</v>
      </c>
      <c r="FU32" s="160"/>
      <c r="FV32" s="409"/>
      <c r="FW32" s="409"/>
      <c r="FX32" s="409"/>
      <c r="FY32" s="409" t="s">
        <v>2097</v>
      </c>
      <c r="FZ32" s="409"/>
      <c r="GA32" s="203"/>
      <c r="GB32" s="202"/>
      <c r="GC32" s="160" t="s">
        <v>2098</v>
      </c>
      <c r="GD32" s="160"/>
      <c r="GE32" s="409"/>
      <c r="GF32" s="409"/>
      <c r="GG32" s="409"/>
      <c r="GH32" s="409" t="s">
        <v>2097</v>
      </c>
      <c r="GI32" s="409"/>
      <c r="GJ32" s="177"/>
      <c r="GK32" s="162"/>
      <c r="GL32" s="179"/>
      <c r="GM32" s="4"/>
    </row>
    <row r="33" spans="1:200" ht="4.05" customHeight="1">
      <c r="A33" s="178"/>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79"/>
      <c r="AM33" s="4"/>
      <c r="AS33" s="244"/>
      <c r="AT33" s="247"/>
      <c r="AU33" s="247"/>
      <c r="AV33" s="247"/>
      <c r="AW33" s="247"/>
      <c r="AX33" s="247"/>
      <c r="AY33" s="247"/>
      <c r="BA33" s="178"/>
      <c r="BB33" s="162"/>
      <c r="BC33" s="162"/>
      <c r="BD33" s="162"/>
      <c r="BE33" s="162"/>
      <c r="BF33" s="162"/>
      <c r="BG33" s="162"/>
      <c r="BH33" s="162"/>
      <c r="BI33" s="162"/>
      <c r="BJ33" s="162"/>
      <c r="BK33" s="162"/>
      <c r="BL33" s="162"/>
      <c r="BM33" s="162"/>
      <c r="BN33" s="162"/>
      <c r="BO33" s="162"/>
      <c r="BP33" s="162"/>
      <c r="BQ33" s="162"/>
      <c r="BR33" s="162"/>
      <c r="BS33" s="162"/>
      <c r="BT33" s="162"/>
      <c r="BU33" s="162"/>
      <c r="BV33" s="162"/>
      <c r="BW33" s="162"/>
      <c r="BX33" s="162"/>
      <c r="BY33" s="162"/>
      <c r="BZ33" s="162"/>
      <c r="CA33" s="162"/>
      <c r="CB33" s="162"/>
      <c r="CC33" s="162"/>
      <c r="CD33" s="162"/>
      <c r="CE33" s="162"/>
      <c r="CF33" s="162"/>
      <c r="CG33" s="162"/>
      <c r="CH33" s="162"/>
      <c r="CI33" s="162"/>
      <c r="CJ33" s="162"/>
      <c r="CK33" s="162"/>
      <c r="CL33" s="179"/>
      <c r="CM33" s="4"/>
      <c r="CS33" s="244"/>
      <c r="CT33" s="247"/>
      <c r="CU33" s="247"/>
      <c r="CV33" s="247"/>
      <c r="CW33" s="247"/>
      <c r="CX33" s="247"/>
      <c r="CY33" s="247"/>
      <c r="DA33" s="178"/>
      <c r="DB33" s="162"/>
      <c r="DC33" s="162"/>
      <c r="DD33" s="162"/>
      <c r="DE33" s="162"/>
      <c r="DF33" s="162"/>
      <c r="DG33" s="162"/>
      <c r="DH33" s="162"/>
      <c r="DI33" s="162"/>
      <c r="DJ33" s="162"/>
      <c r="DK33" s="162"/>
      <c r="DL33" s="162"/>
      <c r="DM33" s="162"/>
      <c r="DN33" s="162"/>
      <c r="DO33" s="162"/>
      <c r="DP33" s="162"/>
      <c r="DQ33" s="162"/>
      <c r="DR33" s="162"/>
      <c r="DS33" s="162"/>
      <c r="DT33" s="162"/>
      <c r="DU33" s="162"/>
      <c r="DV33" s="162"/>
      <c r="DW33" s="162"/>
      <c r="DX33" s="162"/>
      <c r="DY33" s="162"/>
      <c r="DZ33" s="162"/>
      <c r="EA33" s="162"/>
      <c r="EB33" s="162"/>
      <c r="EC33" s="162"/>
      <c r="ED33" s="162"/>
      <c r="EE33" s="162"/>
      <c r="EF33" s="162"/>
      <c r="EG33" s="162"/>
      <c r="EH33" s="162"/>
      <c r="EI33" s="162"/>
      <c r="EJ33" s="162"/>
      <c r="EK33" s="162"/>
      <c r="EL33" s="179"/>
      <c r="EM33" s="4"/>
      <c r="ES33" s="244"/>
      <c r="ET33" s="247"/>
      <c r="FA33" s="178"/>
      <c r="FB33" s="162"/>
      <c r="FC33" s="162"/>
      <c r="FD33" s="162"/>
      <c r="FE33" s="162"/>
      <c r="FF33" s="162"/>
      <c r="FG33" s="162"/>
      <c r="FH33" s="162"/>
      <c r="FI33" s="162"/>
      <c r="FJ33" s="162"/>
      <c r="FK33" s="162"/>
      <c r="FL33" s="162"/>
      <c r="FM33" s="162"/>
      <c r="FN33" s="162"/>
      <c r="FO33" s="162"/>
      <c r="FP33" s="162"/>
      <c r="FQ33" s="162"/>
      <c r="FR33" s="162"/>
      <c r="FS33" s="162"/>
      <c r="FT33" s="162"/>
      <c r="FU33" s="162"/>
      <c r="FV33" s="162"/>
      <c r="FW33" s="162"/>
      <c r="FX33" s="162"/>
      <c r="FY33" s="162"/>
      <c r="FZ33" s="162"/>
      <c r="GA33" s="162"/>
      <c r="GB33" s="162"/>
      <c r="GC33" s="162"/>
      <c r="GD33" s="162"/>
      <c r="GE33" s="162"/>
      <c r="GF33" s="162"/>
      <c r="GG33" s="162"/>
      <c r="GH33" s="162"/>
      <c r="GI33" s="162"/>
      <c r="GJ33" s="162"/>
      <c r="GK33" s="162"/>
      <c r="GL33" s="179"/>
      <c r="GM33" s="4"/>
    </row>
    <row r="34" spans="1:200" ht="4.05" customHeight="1">
      <c r="A34" s="178"/>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79"/>
      <c r="AM34" s="4"/>
      <c r="AS34" s="244"/>
      <c r="AT34" s="247"/>
      <c r="AU34" s="247"/>
      <c r="AV34" s="247"/>
      <c r="AW34" s="247"/>
      <c r="AX34" s="247"/>
      <c r="AY34" s="247"/>
      <c r="BA34" s="178"/>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79"/>
      <c r="CM34" s="4"/>
      <c r="CS34" s="244"/>
      <c r="CT34" s="247"/>
      <c r="CU34" s="247"/>
      <c r="CV34" s="247"/>
      <c r="CW34" s="247"/>
      <c r="CX34" s="247"/>
      <c r="CY34" s="247"/>
      <c r="DA34" s="178"/>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79"/>
      <c r="EM34" s="4"/>
      <c r="ES34" s="244"/>
      <c r="ET34" s="247"/>
      <c r="FA34" s="178"/>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79"/>
      <c r="GM34" s="4"/>
    </row>
    <row r="35" spans="1:200" ht="2.5499999999999998" customHeight="1">
      <c r="A35" s="176"/>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77"/>
      <c r="AM35" s="4"/>
      <c r="AS35" s="244"/>
      <c r="AT35" s="247"/>
      <c r="AU35" s="247"/>
      <c r="AV35" s="247"/>
      <c r="AW35" s="247"/>
      <c r="AX35" s="247"/>
      <c r="AY35" s="247"/>
      <c r="BA35" s="176"/>
      <c r="BB35" s="160"/>
      <c r="BC35" s="160"/>
      <c r="BD35" s="160"/>
      <c r="BE35" s="160"/>
      <c r="BF35" s="160"/>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160"/>
      <c r="CF35" s="160"/>
      <c r="CG35" s="160"/>
      <c r="CH35" s="160"/>
      <c r="CI35" s="160"/>
      <c r="CJ35" s="160"/>
      <c r="CK35" s="160"/>
      <c r="CL35" s="177"/>
      <c r="CM35" s="4"/>
      <c r="CS35" s="244"/>
      <c r="CT35" s="247"/>
      <c r="CU35" s="247"/>
      <c r="CV35" s="247"/>
      <c r="CW35" s="247"/>
      <c r="CX35" s="247"/>
      <c r="CY35" s="247"/>
      <c r="DA35" s="176"/>
      <c r="DB35" s="160"/>
      <c r="DC35" s="160"/>
      <c r="DD35" s="160"/>
      <c r="DE35" s="160"/>
      <c r="DF35" s="160"/>
      <c r="DG35" s="160"/>
      <c r="DH35" s="160"/>
      <c r="DI35" s="160"/>
      <c r="DJ35" s="160"/>
      <c r="DK35" s="160"/>
      <c r="DL35" s="160"/>
      <c r="DM35" s="160"/>
      <c r="DN35" s="160"/>
      <c r="DO35" s="160"/>
      <c r="DP35" s="160"/>
      <c r="DQ35" s="160"/>
      <c r="DR35" s="160"/>
      <c r="DS35" s="160"/>
      <c r="DT35" s="160"/>
      <c r="DU35" s="160"/>
      <c r="DV35" s="160"/>
      <c r="DW35" s="160"/>
      <c r="DX35" s="160"/>
      <c r="DY35" s="160"/>
      <c r="DZ35" s="160"/>
      <c r="EA35" s="160"/>
      <c r="EB35" s="160"/>
      <c r="EC35" s="160"/>
      <c r="ED35" s="160"/>
      <c r="EE35" s="160"/>
      <c r="EF35" s="160"/>
      <c r="EG35" s="160"/>
      <c r="EH35" s="160"/>
      <c r="EI35" s="160"/>
      <c r="EJ35" s="160"/>
      <c r="EK35" s="160"/>
      <c r="EL35" s="177"/>
      <c r="EM35" s="4"/>
      <c r="ES35" s="244"/>
      <c r="ET35" s="247"/>
      <c r="FA35" s="176"/>
      <c r="FB35" s="160"/>
      <c r="FC35" s="160"/>
      <c r="FD35" s="160"/>
      <c r="FE35" s="160"/>
      <c r="FF35" s="160"/>
      <c r="FG35" s="160"/>
      <c r="FH35" s="160"/>
      <c r="FI35" s="160"/>
      <c r="FJ35" s="160"/>
      <c r="FK35" s="160"/>
      <c r="FL35" s="160"/>
      <c r="FM35" s="160"/>
      <c r="FN35" s="160"/>
      <c r="FO35" s="160"/>
      <c r="FP35" s="160"/>
      <c r="FQ35" s="160"/>
      <c r="FR35" s="160"/>
      <c r="FS35" s="160"/>
      <c r="FT35" s="160"/>
      <c r="FU35" s="160"/>
      <c r="FV35" s="160"/>
      <c r="FW35" s="160"/>
      <c r="FX35" s="160"/>
      <c r="FY35" s="160"/>
      <c r="FZ35" s="160"/>
      <c r="GA35" s="160"/>
      <c r="GB35" s="160"/>
      <c r="GC35" s="160"/>
      <c r="GD35" s="160"/>
      <c r="GE35" s="160"/>
      <c r="GF35" s="160"/>
      <c r="GG35" s="160"/>
      <c r="GH35" s="160"/>
      <c r="GI35" s="160"/>
      <c r="GJ35" s="160"/>
      <c r="GK35" s="160"/>
      <c r="GL35" s="177"/>
      <c r="GM35" s="4"/>
    </row>
    <row r="36" spans="1:200" ht="4.05" customHeight="1">
      <c r="A36" s="162"/>
      <c r="B36" s="162"/>
      <c r="C36" s="162"/>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2"/>
      <c r="AM36" s="4"/>
      <c r="AS36" s="244"/>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62"/>
      <c r="BW36" s="162"/>
      <c r="BX36" s="162"/>
      <c r="BY36" s="162"/>
      <c r="BZ36" s="162"/>
      <c r="CA36" s="162"/>
      <c r="CB36" s="162"/>
      <c r="CC36" s="162"/>
      <c r="CD36" s="162"/>
      <c r="CE36" s="162"/>
      <c r="CF36" s="162"/>
      <c r="CG36" s="162"/>
      <c r="CH36" s="162"/>
      <c r="CI36" s="162"/>
      <c r="CJ36" s="162"/>
      <c r="CK36" s="162"/>
      <c r="CL36" s="162"/>
      <c r="CM36" s="4"/>
      <c r="CS36" s="244"/>
      <c r="DA36" s="162"/>
      <c r="DB36" s="162"/>
      <c r="DC36" s="162"/>
      <c r="DD36" s="162"/>
      <c r="DE36" s="162"/>
      <c r="DF36" s="162"/>
      <c r="DG36" s="162"/>
      <c r="DH36" s="162"/>
      <c r="DI36" s="162"/>
      <c r="DJ36" s="162"/>
      <c r="DK36" s="162"/>
      <c r="DL36" s="162"/>
      <c r="DM36" s="162"/>
      <c r="DN36" s="162"/>
      <c r="DO36" s="162"/>
      <c r="DP36" s="162"/>
      <c r="DQ36" s="162"/>
      <c r="DR36" s="162"/>
      <c r="DS36" s="162"/>
      <c r="DT36" s="162"/>
      <c r="DU36" s="162"/>
      <c r="DV36" s="162"/>
      <c r="DW36" s="162"/>
      <c r="DX36" s="162"/>
      <c r="DY36" s="162"/>
      <c r="DZ36" s="162"/>
      <c r="EA36" s="162"/>
      <c r="EB36" s="162"/>
      <c r="EC36" s="162"/>
      <c r="ED36" s="162"/>
      <c r="EE36" s="162"/>
      <c r="EF36" s="162"/>
      <c r="EG36" s="162"/>
      <c r="EH36" s="162"/>
      <c r="EI36" s="162"/>
      <c r="EJ36" s="162"/>
      <c r="EK36" s="162"/>
      <c r="EL36" s="162"/>
      <c r="EM36" s="4"/>
      <c r="ES36" s="244"/>
      <c r="FA36" s="162"/>
      <c r="FB36" s="162"/>
      <c r="FC36" s="162"/>
      <c r="FD36" s="162"/>
      <c r="FE36" s="162"/>
      <c r="FF36" s="162"/>
      <c r="FG36" s="162"/>
      <c r="FH36" s="162"/>
      <c r="FI36" s="162"/>
      <c r="FJ36" s="162"/>
      <c r="FK36" s="162"/>
      <c r="FL36" s="162"/>
      <c r="FM36" s="162"/>
      <c r="FN36" s="162"/>
      <c r="FO36" s="162"/>
      <c r="FP36" s="162"/>
      <c r="FQ36" s="162"/>
      <c r="FR36" s="162"/>
      <c r="FS36" s="162"/>
      <c r="FT36" s="162"/>
      <c r="FU36" s="162"/>
      <c r="FV36" s="162"/>
      <c r="FW36" s="162"/>
      <c r="FX36" s="162"/>
      <c r="FY36" s="162"/>
      <c r="FZ36" s="162"/>
      <c r="GA36" s="162"/>
      <c r="GB36" s="162"/>
      <c r="GC36" s="162"/>
      <c r="GD36" s="162"/>
      <c r="GE36" s="162"/>
      <c r="GF36" s="162"/>
      <c r="GG36" s="162"/>
      <c r="GH36" s="162"/>
      <c r="GI36" s="162"/>
      <c r="GJ36" s="162"/>
      <c r="GK36" s="162"/>
      <c r="GL36" s="162"/>
      <c r="GM36" s="4"/>
    </row>
    <row r="37" spans="1:200" ht="15" customHeight="1">
      <c r="A37" s="410" t="s">
        <v>50</v>
      </c>
      <c r="B37" s="410"/>
      <c r="C37" s="410"/>
      <c r="D37" s="410"/>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257"/>
      <c r="AL37" s="257"/>
      <c r="AM37" s="4"/>
      <c r="AS37" s="244"/>
      <c r="BA37" s="410" t="s">
        <v>50</v>
      </c>
      <c r="BB37" s="410"/>
      <c r="BC37" s="410"/>
      <c r="BD37" s="410"/>
      <c r="BE37" s="410"/>
      <c r="BF37" s="410"/>
      <c r="BG37" s="410"/>
      <c r="BH37" s="410"/>
      <c r="BI37" s="410"/>
      <c r="BJ37" s="410"/>
      <c r="BK37" s="410"/>
      <c r="BL37" s="410"/>
      <c r="BM37" s="410"/>
      <c r="BN37" s="410"/>
      <c r="BO37" s="410"/>
      <c r="BP37" s="410"/>
      <c r="BQ37" s="410"/>
      <c r="BR37" s="410"/>
      <c r="BS37" s="410"/>
      <c r="BT37" s="410"/>
      <c r="BU37" s="410"/>
      <c r="BV37" s="410"/>
      <c r="BW37" s="410"/>
      <c r="BX37" s="410"/>
      <c r="BY37" s="410"/>
      <c r="BZ37" s="410"/>
      <c r="CA37" s="410"/>
      <c r="CB37" s="410"/>
      <c r="CC37" s="410"/>
      <c r="CD37" s="410"/>
      <c r="CE37" s="410"/>
      <c r="CF37" s="410"/>
      <c r="CG37" s="410"/>
      <c r="CH37" s="410"/>
      <c r="CI37" s="410"/>
      <c r="CJ37" s="410"/>
      <c r="CK37" s="316"/>
      <c r="CL37" s="316"/>
      <c r="CM37" s="4"/>
      <c r="CS37" s="244"/>
      <c r="DA37" s="410" t="s">
        <v>50</v>
      </c>
      <c r="DB37" s="410"/>
      <c r="DC37" s="410"/>
      <c r="DD37" s="410"/>
      <c r="DE37" s="410"/>
      <c r="DF37" s="410"/>
      <c r="DG37" s="410"/>
      <c r="DH37" s="410"/>
      <c r="DI37" s="410"/>
      <c r="DJ37" s="410"/>
      <c r="DK37" s="410"/>
      <c r="DL37" s="410"/>
      <c r="DM37" s="410"/>
      <c r="DN37" s="410"/>
      <c r="DO37" s="410"/>
      <c r="DP37" s="410"/>
      <c r="DQ37" s="410"/>
      <c r="DR37" s="410"/>
      <c r="DS37" s="410"/>
      <c r="DT37" s="410"/>
      <c r="DU37" s="410"/>
      <c r="DV37" s="410"/>
      <c r="DW37" s="410"/>
      <c r="DX37" s="410"/>
      <c r="DY37" s="410"/>
      <c r="DZ37" s="410"/>
      <c r="EA37" s="410"/>
      <c r="EB37" s="410"/>
      <c r="EC37" s="410"/>
      <c r="ED37" s="410"/>
      <c r="EE37" s="410"/>
      <c r="EF37" s="410"/>
      <c r="EG37" s="410"/>
      <c r="EH37" s="410"/>
      <c r="EI37" s="410"/>
      <c r="EJ37" s="410"/>
      <c r="EK37" s="316"/>
      <c r="EL37" s="316"/>
      <c r="EM37" s="4"/>
      <c r="ES37" s="244"/>
      <c r="FA37" s="410" t="s">
        <v>50</v>
      </c>
      <c r="FB37" s="410"/>
      <c r="FC37" s="410"/>
      <c r="FD37" s="410"/>
      <c r="FE37" s="410"/>
      <c r="FF37" s="410"/>
      <c r="FG37" s="410"/>
      <c r="FH37" s="410"/>
      <c r="FI37" s="410"/>
      <c r="FJ37" s="410"/>
      <c r="FK37" s="410"/>
      <c r="FL37" s="410"/>
      <c r="FM37" s="410"/>
      <c r="FN37" s="410"/>
      <c r="FO37" s="410"/>
      <c r="FP37" s="410"/>
      <c r="FQ37" s="410"/>
      <c r="FR37" s="410"/>
      <c r="FS37" s="410"/>
      <c r="FT37" s="410"/>
      <c r="FU37" s="410"/>
      <c r="FV37" s="410"/>
      <c r="FW37" s="410"/>
      <c r="FX37" s="410"/>
      <c r="FY37" s="410"/>
      <c r="FZ37" s="410"/>
      <c r="GA37" s="410"/>
      <c r="GB37" s="410"/>
      <c r="GC37" s="410"/>
      <c r="GD37" s="410"/>
      <c r="GE37" s="410"/>
      <c r="GF37" s="410"/>
      <c r="GG37" s="410"/>
      <c r="GH37" s="410"/>
      <c r="GI37" s="410"/>
      <c r="GJ37" s="410"/>
      <c r="GK37" s="334"/>
      <c r="GL37" s="334"/>
      <c r="GM37" s="4"/>
    </row>
    <row r="38" spans="1:200" ht="2.25" customHeight="1">
      <c r="A38" s="162"/>
      <c r="B38" s="162"/>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4" t="str">
        <f>IF(AND($AL$13=TRUE,R38=""),"未入力",IF(AND($AL$13=FALSE,R38&lt;&gt;""),"入力不要",""))</f>
        <v/>
      </c>
      <c r="AS38" s="244"/>
      <c r="BA38" s="162"/>
      <c r="BB38" s="162"/>
      <c r="BC38" s="162"/>
      <c r="BD38" s="162"/>
      <c r="BE38" s="162"/>
      <c r="BF38" s="162"/>
      <c r="BG38" s="162"/>
      <c r="BH38" s="162"/>
      <c r="BI38" s="162"/>
      <c r="BJ38" s="162"/>
      <c r="BK38" s="162"/>
      <c r="BL38" s="162"/>
      <c r="BM38" s="162"/>
      <c r="BN38" s="162"/>
      <c r="BO38" s="162"/>
      <c r="BP38" s="162"/>
      <c r="BQ38" s="162"/>
      <c r="BR38" s="162"/>
      <c r="BS38" s="162"/>
      <c r="BT38" s="162"/>
      <c r="BU38" s="162"/>
      <c r="BV38" s="162"/>
      <c r="BW38" s="162"/>
      <c r="BX38" s="162"/>
      <c r="BY38" s="162"/>
      <c r="BZ38" s="162"/>
      <c r="CA38" s="162"/>
      <c r="CB38" s="162"/>
      <c r="CC38" s="162"/>
      <c r="CD38" s="162"/>
      <c r="CE38" s="162"/>
      <c r="CF38" s="162"/>
      <c r="CG38" s="162"/>
      <c r="CH38" s="162"/>
      <c r="CI38" s="162"/>
      <c r="CJ38" s="162"/>
      <c r="CK38" s="162"/>
      <c r="CL38" s="162"/>
      <c r="CM38" s="4" t="str">
        <f>IF(AND($AL$13=TRUE,BR38=""),"未入力",IF(AND($AL$13=FALSE,BR38&lt;&gt;""),"入力不要",""))</f>
        <v/>
      </c>
      <c r="CS38" s="244"/>
      <c r="DA38" s="162"/>
      <c r="DB38" s="162"/>
      <c r="DC38" s="162"/>
      <c r="DD38" s="162"/>
      <c r="DE38" s="162"/>
      <c r="DF38" s="162"/>
      <c r="DG38" s="162"/>
      <c r="DH38" s="162"/>
      <c r="DI38" s="162"/>
      <c r="DJ38" s="162"/>
      <c r="DK38" s="162"/>
      <c r="DL38" s="162"/>
      <c r="DM38" s="162"/>
      <c r="DN38" s="162"/>
      <c r="DO38" s="162"/>
      <c r="DP38" s="162"/>
      <c r="DQ38" s="162"/>
      <c r="DR38" s="162"/>
      <c r="DS38" s="162"/>
      <c r="DT38" s="162"/>
      <c r="DU38" s="162"/>
      <c r="DV38" s="162"/>
      <c r="DW38" s="162"/>
      <c r="DX38" s="162"/>
      <c r="DY38" s="162"/>
      <c r="DZ38" s="162"/>
      <c r="EA38" s="162"/>
      <c r="EB38" s="162"/>
      <c r="EC38" s="162"/>
      <c r="ED38" s="162"/>
      <c r="EE38" s="162"/>
      <c r="EF38" s="162"/>
      <c r="EG38" s="162"/>
      <c r="EH38" s="162"/>
      <c r="EI38" s="162"/>
      <c r="EJ38" s="162"/>
      <c r="EK38" s="162"/>
      <c r="EL38" s="162"/>
      <c r="EM38" s="4" t="str">
        <f>IF(AND($AL$13=TRUE,DR38=""),"未入力",IF(AND($AL$13=FALSE,DR38&lt;&gt;""),"入力不要",""))</f>
        <v/>
      </c>
      <c r="ES38" s="244"/>
      <c r="FA38" s="162"/>
      <c r="FB38" s="162"/>
      <c r="FC38" s="162"/>
      <c r="FD38" s="162"/>
      <c r="FE38" s="162"/>
      <c r="FF38" s="162"/>
      <c r="FG38" s="162"/>
      <c r="FH38" s="162"/>
      <c r="FI38" s="162"/>
      <c r="FJ38" s="162"/>
      <c r="FK38" s="162"/>
      <c r="FL38" s="162"/>
      <c r="FM38" s="162"/>
      <c r="FN38" s="162"/>
      <c r="FO38" s="162"/>
      <c r="FP38" s="162"/>
      <c r="FQ38" s="162"/>
      <c r="FR38" s="162"/>
      <c r="FS38" s="162"/>
      <c r="FT38" s="162"/>
      <c r="FU38" s="162"/>
      <c r="FV38" s="162"/>
      <c r="FW38" s="162"/>
      <c r="FX38" s="162"/>
      <c r="FY38" s="162"/>
      <c r="FZ38" s="162"/>
      <c r="GA38" s="162"/>
      <c r="GB38" s="162"/>
      <c r="GC38" s="162"/>
      <c r="GD38" s="162"/>
      <c r="GE38" s="162"/>
      <c r="GF38" s="162"/>
      <c r="GG38" s="162"/>
      <c r="GH38" s="162"/>
      <c r="GI38" s="162"/>
      <c r="GJ38" s="162"/>
      <c r="GK38" s="162"/>
      <c r="GL38" s="162"/>
      <c r="GM38" s="4" t="str">
        <f>IF(AND($AL$13=TRUE,FR38=""),"未入力",IF(AND($AL$13=FALSE,FR38&lt;&gt;""),"入力不要",""))</f>
        <v/>
      </c>
    </row>
    <row r="39" spans="1:200" ht="2.25" customHeight="1">
      <c r="A39" s="174"/>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75"/>
      <c r="AM39" s="4"/>
      <c r="AS39" s="244"/>
      <c r="BA39" s="174"/>
      <c r="BB39" s="159"/>
      <c r="BC39" s="159"/>
      <c r="BD39" s="159"/>
      <c r="BE39" s="159"/>
      <c r="BF39" s="159"/>
      <c r="BG39" s="159"/>
      <c r="BH39" s="159"/>
      <c r="BI39" s="159"/>
      <c r="BJ39" s="159"/>
      <c r="BK39" s="159"/>
      <c r="BL39" s="159"/>
      <c r="BM39" s="159"/>
      <c r="BN39" s="159"/>
      <c r="BO39" s="159"/>
      <c r="BP39" s="159"/>
      <c r="BQ39" s="159"/>
      <c r="BR39" s="159"/>
      <c r="BS39" s="159"/>
      <c r="BT39" s="159"/>
      <c r="BU39" s="159"/>
      <c r="BV39" s="159"/>
      <c r="BW39" s="159"/>
      <c r="BX39" s="159"/>
      <c r="BY39" s="159"/>
      <c r="BZ39" s="159"/>
      <c r="CA39" s="159"/>
      <c r="CB39" s="159"/>
      <c r="CC39" s="159"/>
      <c r="CD39" s="159"/>
      <c r="CE39" s="159"/>
      <c r="CF39" s="159"/>
      <c r="CG39" s="159"/>
      <c r="CH39" s="159"/>
      <c r="CI39" s="159"/>
      <c r="CJ39" s="159"/>
      <c r="CK39" s="159"/>
      <c r="CL39" s="175"/>
      <c r="CM39" s="4"/>
      <c r="CS39" s="244"/>
      <c r="DA39" s="174"/>
      <c r="DB39" s="159"/>
      <c r="DC39" s="159"/>
      <c r="DD39" s="159"/>
      <c r="DE39" s="159"/>
      <c r="DF39" s="159"/>
      <c r="DG39" s="159"/>
      <c r="DH39" s="159"/>
      <c r="DI39" s="159"/>
      <c r="DJ39" s="159"/>
      <c r="DK39" s="159"/>
      <c r="DL39" s="159"/>
      <c r="DM39" s="159"/>
      <c r="DN39" s="159"/>
      <c r="DO39" s="159"/>
      <c r="DP39" s="159"/>
      <c r="DQ39" s="159"/>
      <c r="DR39" s="159"/>
      <c r="DS39" s="159"/>
      <c r="DT39" s="159"/>
      <c r="DU39" s="159"/>
      <c r="DV39" s="159"/>
      <c r="DW39" s="159"/>
      <c r="DX39" s="159"/>
      <c r="DY39" s="159"/>
      <c r="DZ39" s="159"/>
      <c r="EA39" s="159"/>
      <c r="EB39" s="159"/>
      <c r="EC39" s="159"/>
      <c r="ED39" s="159"/>
      <c r="EE39" s="159"/>
      <c r="EF39" s="159"/>
      <c r="EG39" s="159"/>
      <c r="EH39" s="159"/>
      <c r="EI39" s="159"/>
      <c r="EJ39" s="159"/>
      <c r="EK39" s="159"/>
      <c r="EL39" s="175"/>
      <c r="EM39" s="4"/>
      <c r="ES39" s="244"/>
      <c r="FA39" s="174"/>
      <c r="FB39" s="159"/>
      <c r="FC39" s="159"/>
      <c r="FD39" s="159"/>
      <c r="FE39" s="159"/>
      <c r="FF39" s="159"/>
      <c r="FG39" s="159"/>
      <c r="FH39" s="159"/>
      <c r="FI39" s="159"/>
      <c r="FJ39" s="159"/>
      <c r="FK39" s="159"/>
      <c r="FL39" s="159"/>
      <c r="FM39" s="159"/>
      <c r="FN39" s="159"/>
      <c r="FO39" s="159"/>
      <c r="FP39" s="159"/>
      <c r="FQ39" s="159"/>
      <c r="FR39" s="159"/>
      <c r="FS39" s="159"/>
      <c r="FT39" s="159"/>
      <c r="FU39" s="159"/>
      <c r="FV39" s="159"/>
      <c r="FW39" s="159"/>
      <c r="FX39" s="159"/>
      <c r="FY39" s="159"/>
      <c r="FZ39" s="159"/>
      <c r="GA39" s="159"/>
      <c r="GB39" s="159"/>
      <c r="GC39" s="159"/>
      <c r="GD39" s="159"/>
      <c r="GE39" s="159"/>
      <c r="GF39" s="159"/>
      <c r="GG39" s="159"/>
      <c r="GH39" s="159"/>
      <c r="GI39" s="159"/>
      <c r="GJ39" s="159"/>
      <c r="GK39" s="159"/>
      <c r="GL39" s="175"/>
      <c r="GM39" s="4"/>
    </row>
    <row r="40" spans="1:200" ht="14.55" customHeight="1">
      <c r="A40" s="188" t="s">
        <v>51</v>
      </c>
      <c r="B40" s="189"/>
      <c r="C40" s="189"/>
      <c r="D40" s="189"/>
      <c r="E40" s="189"/>
      <c r="F40" s="189"/>
      <c r="G40" s="189"/>
      <c r="H40" s="189"/>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79"/>
      <c r="AM40" s="4"/>
      <c r="AS40" s="244"/>
      <c r="BA40" s="188" t="s">
        <v>51</v>
      </c>
      <c r="BB40" s="189"/>
      <c r="BC40" s="189"/>
      <c r="BD40" s="189"/>
      <c r="BE40" s="189"/>
      <c r="BF40" s="189"/>
      <c r="BG40" s="189"/>
      <c r="BH40" s="189"/>
      <c r="BI40" s="162"/>
      <c r="BJ40" s="162"/>
      <c r="BK40" s="162"/>
      <c r="BL40" s="162"/>
      <c r="BM40" s="162"/>
      <c r="BN40" s="162"/>
      <c r="BO40" s="162"/>
      <c r="BP40" s="162"/>
      <c r="BQ40" s="162"/>
      <c r="BR40" s="162"/>
      <c r="BS40" s="162"/>
      <c r="BT40" s="162"/>
      <c r="BU40" s="162"/>
      <c r="BV40" s="162"/>
      <c r="BW40" s="162"/>
      <c r="BX40" s="162"/>
      <c r="BY40" s="162"/>
      <c r="BZ40" s="162"/>
      <c r="CA40" s="162"/>
      <c r="CB40" s="162"/>
      <c r="CC40" s="162"/>
      <c r="CD40" s="162"/>
      <c r="CE40" s="162"/>
      <c r="CF40" s="162"/>
      <c r="CG40" s="162"/>
      <c r="CH40" s="162"/>
      <c r="CI40" s="162"/>
      <c r="CJ40" s="162"/>
      <c r="CK40" s="162"/>
      <c r="CL40" s="179"/>
      <c r="CM40" s="4"/>
      <c r="CS40" s="244"/>
      <c r="DA40" s="188" t="s">
        <v>51</v>
      </c>
      <c r="DB40" s="189"/>
      <c r="DC40" s="189"/>
      <c r="DD40" s="189"/>
      <c r="DE40" s="189"/>
      <c r="DF40" s="189"/>
      <c r="DG40" s="189"/>
      <c r="DH40" s="189"/>
      <c r="DI40" s="162"/>
      <c r="DJ40" s="162"/>
      <c r="DK40" s="162"/>
      <c r="DL40" s="162"/>
      <c r="DM40" s="162"/>
      <c r="DN40" s="162"/>
      <c r="DO40" s="162"/>
      <c r="DP40" s="162"/>
      <c r="DQ40" s="162"/>
      <c r="DR40" s="162"/>
      <c r="DS40" s="162"/>
      <c r="DT40" s="162"/>
      <c r="DU40" s="162"/>
      <c r="DV40" s="162"/>
      <c r="DW40" s="162"/>
      <c r="DX40" s="162"/>
      <c r="DY40" s="162"/>
      <c r="DZ40" s="162"/>
      <c r="EA40" s="162"/>
      <c r="EB40" s="162"/>
      <c r="EC40" s="162"/>
      <c r="ED40" s="162"/>
      <c r="EE40" s="162"/>
      <c r="EF40" s="162"/>
      <c r="EG40" s="162"/>
      <c r="EH40" s="162"/>
      <c r="EI40" s="162"/>
      <c r="EJ40" s="162"/>
      <c r="EK40" s="162"/>
      <c r="EL40" s="179"/>
      <c r="EM40" s="4"/>
      <c r="ES40" s="244"/>
      <c r="FA40" s="188" t="s">
        <v>51</v>
      </c>
      <c r="FB40" s="189"/>
      <c r="FC40" s="189"/>
      <c r="FD40" s="189"/>
      <c r="FE40" s="189"/>
      <c r="FF40" s="189"/>
      <c r="FG40" s="189"/>
      <c r="FH40" s="189"/>
      <c r="FI40" s="162"/>
      <c r="FJ40" s="162"/>
      <c r="FK40" s="162"/>
      <c r="FL40" s="162"/>
      <c r="FM40" s="162"/>
      <c r="FN40" s="162"/>
      <c r="FO40" s="162"/>
      <c r="FP40" s="162"/>
      <c r="FQ40" s="162"/>
      <c r="FR40" s="162"/>
      <c r="FS40" s="162"/>
      <c r="FT40" s="162"/>
      <c r="FU40" s="162"/>
      <c r="FV40" s="162"/>
      <c r="FW40" s="162"/>
      <c r="FX40" s="162"/>
      <c r="FY40" s="162"/>
      <c r="FZ40" s="162"/>
      <c r="GA40" s="162"/>
      <c r="GB40" s="162"/>
      <c r="GC40" s="162"/>
      <c r="GD40" s="162"/>
      <c r="GE40" s="162"/>
      <c r="GF40" s="162"/>
      <c r="GG40" s="162"/>
      <c r="GH40" s="162"/>
      <c r="GI40" s="162"/>
      <c r="GJ40" s="162"/>
      <c r="GK40" s="162"/>
      <c r="GL40" s="179"/>
      <c r="GM40" s="4"/>
    </row>
    <row r="41" spans="1:200" ht="18" customHeight="1">
      <c r="A41" s="178"/>
      <c r="B41" s="391" t="s">
        <v>2250</v>
      </c>
      <c r="C41" s="366"/>
      <c r="D41" s="366"/>
      <c r="E41" s="366"/>
      <c r="F41" s="366"/>
      <c r="G41" s="366"/>
      <c r="H41" s="366"/>
      <c r="I41" s="366"/>
      <c r="J41" s="361"/>
      <c r="K41" s="362"/>
      <c r="L41" s="362"/>
      <c r="M41" s="362"/>
      <c r="N41" s="362"/>
      <c r="O41" s="362"/>
      <c r="P41" s="367"/>
      <c r="Q41" s="158"/>
      <c r="R41" s="158"/>
      <c r="S41" s="158"/>
      <c r="T41" s="158"/>
      <c r="U41" s="158"/>
      <c r="V41" s="158"/>
      <c r="W41" s="158"/>
      <c r="X41" s="158"/>
      <c r="Y41" s="158"/>
      <c r="Z41" s="158"/>
      <c r="AA41" s="158"/>
      <c r="AB41" s="158"/>
      <c r="AC41" s="158"/>
      <c r="AD41" s="158"/>
      <c r="AE41" s="158"/>
      <c r="AF41" s="158"/>
      <c r="AG41" s="158"/>
      <c r="AH41" s="158"/>
      <c r="AI41" s="158"/>
      <c r="AJ41" s="162"/>
      <c r="AK41" s="162"/>
      <c r="AL41" s="179"/>
      <c r="AM41" s="11"/>
      <c r="AN41" s="290"/>
      <c r="AO41" s="290"/>
      <c r="AP41" s="290"/>
      <c r="AQ41" s="290"/>
      <c r="AR41" s="290"/>
      <c r="AS41" s="244"/>
      <c r="BA41" s="178"/>
      <c r="BB41" s="391" t="s">
        <v>2250</v>
      </c>
      <c r="BC41" s="366"/>
      <c r="BD41" s="366"/>
      <c r="BE41" s="366"/>
      <c r="BF41" s="366"/>
      <c r="BG41" s="366"/>
      <c r="BH41" s="366"/>
      <c r="BI41" s="366"/>
      <c r="BJ41" s="361"/>
      <c r="BK41" s="362"/>
      <c r="BL41" s="362"/>
      <c r="BM41" s="362"/>
      <c r="BN41" s="362"/>
      <c r="BO41" s="362"/>
      <c r="BP41" s="367"/>
      <c r="BQ41" s="158"/>
      <c r="BR41" s="158"/>
      <c r="BS41" s="158"/>
      <c r="BT41" s="158"/>
      <c r="BU41" s="158"/>
      <c r="BV41" s="158"/>
      <c r="BW41" s="158"/>
      <c r="BX41" s="158"/>
      <c r="BY41" s="158"/>
      <c r="BZ41" s="158"/>
      <c r="CA41" s="158"/>
      <c r="CB41" s="158"/>
      <c r="CC41" s="158"/>
      <c r="CD41" s="158"/>
      <c r="CE41" s="158"/>
      <c r="CF41" s="158"/>
      <c r="CG41" s="158"/>
      <c r="CH41" s="158"/>
      <c r="CI41" s="158"/>
      <c r="CJ41" s="162"/>
      <c r="CK41" s="162"/>
      <c r="CL41" s="179"/>
      <c r="CM41" s="11"/>
      <c r="CN41" s="290"/>
      <c r="CO41" s="290"/>
      <c r="CP41" s="290"/>
      <c r="CQ41" s="290"/>
      <c r="CR41" s="290"/>
      <c r="CS41" s="244"/>
      <c r="DA41" s="178"/>
      <c r="DB41" s="391" t="s">
        <v>2250</v>
      </c>
      <c r="DC41" s="366"/>
      <c r="DD41" s="366"/>
      <c r="DE41" s="366"/>
      <c r="DF41" s="366"/>
      <c r="DG41" s="366"/>
      <c r="DH41" s="366"/>
      <c r="DI41" s="366"/>
      <c r="DJ41" s="361"/>
      <c r="DK41" s="362"/>
      <c r="DL41" s="362"/>
      <c r="DM41" s="362"/>
      <c r="DN41" s="362"/>
      <c r="DO41" s="362"/>
      <c r="DP41" s="367"/>
      <c r="DQ41" s="158"/>
      <c r="DR41" s="158"/>
      <c r="DS41" s="158"/>
      <c r="DT41" s="158"/>
      <c r="DU41" s="158"/>
      <c r="DV41" s="158"/>
      <c r="DW41" s="158"/>
      <c r="DX41" s="158"/>
      <c r="DY41" s="158"/>
      <c r="DZ41" s="158"/>
      <c r="EA41" s="158"/>
      <c r="EB41" s="158"/>
      <c r="EC41" s="158"/>
      <c r="ED41" s="158"/>
      <c r="EE41" s="158"/>
      <c r="EF41" s="158"/>
      <c r="EG41" s="158"/>
      <c r="EH41" s="158"/>
      <c r="EI41" s="158"/>
      <c r="EJ41" s="162"/>
      <c r="EK41" s="162"/>
      <c r="EL41" s="179"/>
      <c r="EM41" s="11"/>
      <c r="EN41" s="290"/>
      <c r="EO41" s="290"/>
      <c r="EP41" s="290"/>
      <c r="EQ41" s="290"/>
      <c r="ER41" s="290"/>
      <c r="ES41" s="244"/>
      <c r="FA41" s="178"/>
      <c r="FB41" s="391" t="s">
        <v>2250</v>
      </c>
      <c r="FC41" s="366"/>
      <c r="FD41" s="366"/>
      <c r="FE41" s="366"/>
      <c r="FF41" s="366"/>
      <c r="FG41" s="366"/>
      <c r="FH41" s="366"/>
      <c r="FI41" s="366"/>
      <c r="FJ41" s="361"/>
      <c r="FK41" s="362"/>
      <c r="FL41" s="362"/>
      <c r="FM41" s="362"/>
      <c r="FN41" s="362"/>
      <c r="FO41" s="362"/>
      <c r="FP41" s="367"/>
      <c r="FQ41" s="158"/>
      <c r="FR41" s="158"/>
      <c r="FS41" s="158"/>
      <c r="FT41" s="158"/>
      <c r="FU41" s="158"/>
      <c r="FV41" s="158"/>
      <c r="FW41" s="158"/>
      <c r="FX41" s="158"/>
      <c r="FY41" s="158"/>
      <c r="FZ41" s="158"/>
      <c r="GA41" s="158"/>
      <c r="GB41" s="158"/>
      <c r="GC41" s="158"/>
      <c r="GD41" s="158"/>
      <c r="GE41" s="158"/>
      <c r="GF41" s="158"/>
      <c r="GG41" s="158"/>
      <c r="GH41" s="158"/>
      <c r="GI41" s="158"/>
      <c r="GJ41" s="162"/>
      <c r="GK41" s="162"/>
      <c r="GL41" s="179"/>
      <c r="GM41" s="11"/>
      <c r="GN41" s="290"/>
      <c r="GO41" s="290"/>
      <c r="GP41" s="290"/>
      <c r="GQ41" s="290"/>
      <c r="GR41" s="290"/>
    </row>
    <row r="42" spans="1:200" ht="31.05" customHeight="1">
      <c r="A42" s="178"/>
      <c r="B42" s="418" t="s">
        <v>2255</v>
      </c>
      <c r="C42" s="419"/>
      <c r="D42" s="419"/>
      <c r="E42" s="419"/>
      <c r="F42" s="419"/>
      <c r="G42" s="419"/>
      <c r="H42" s="419"/>
      <c r="I42" s="490"/>
      <c r="J42" s="174"/>
      <c r="K42" s="256" t="s">
        <v>52</v>
      </c>
      <c r="L42" s="256"/>
      <c r="M42" s="256"/>
      <c r="N42" s="256"/>
      <c r="O42" s="159"/>
      <c r="P42" s="265"/>
      <c r="Q42" s="291" t="s">
        <v>53</v>
      </c>
      <c r="R42" s="255"/>
      <c r="S42" s="255"/>
      <c r="T42" s="159"/>
      <c r="U42" s="255"/>
      <c r="V42" s="255"/>
      <c r="W42" s="159"/>
      <c r="X42" s="255"/>
      <c r="Y42" s="255"/>
      <c r="Z42" s="175"/>
      <c r="AA42" s="284"/>
      <c r="AB42" s="162"/>
      <c r="AC42" s="162"/>
      <c r="AD42" s="162"/>
      <c r="AE42" s="162"/>
      <c r="AF42" s="162"/>
      <c r="AG42" s="162"/>
      <c r="AH42" s="162"/>
      <c r="AI42" s="162"/>
      <c r="AJ42" s="162"/>
      <c r="AK42" s="162"/>
      <c r="AL42" s="179"/>
      <c r="AM42" s="245"/>
      <c r="AN42" s="290" t="b">
        <v>0</v>
      </c>
      <c r="AO42" s="290" t="b">
        <v>0</v>
      </c>
      <c r="AP42" s="290"/>
      <c r="AQ42" s="290"/>
      <c r="AR42" s="290"/>
      <c r="AS42" s="244">
        <f>COUNTIF(AN42:AO42, TRUE)</f>
        <v>0</v>
      </c>
      <c r="AT42" s="243" t="str">
        <f>IF(AND($J41&lt;&gt;"",COUNTIF(AN42:AP42,TRUE)=0),"未入力です。",
  IF(AND($J41&lt;&gt;"",COUNTIF(AN42:AP42,TRUE)&gt;1),"選択は1つまでです。",""))</f>
        <v/>
      </c>
      <c r="AU42" s="243"/>
      <c r="AV42" s="243"/>
      <c r="AW42" s="243"/>
      <c r="AX42" s="243"/>
      <c r="AY42" s="243"/>
      <c r="BA42" s="178"/>
      <c r="BB42" s="418" t="s">
        <v>2255</v>
      </c>
      <c r="BC42" s="419"/>
      <c r="BD42" s="419"/>
      <c r="BE42" s="419"/>
      <c r="BF42" s="419"/>
      <c r="BG42" s="419"/>
      <c r="BH42" s="419"/>
      <c r="BI42" s="490"/>
      <c r="BJ42" s="174"/>
      <c r="BK42" s="315" t="s">
        <v>52</v>
      </c>
      <c r="BL42" s="315"/>
      <c r="BM42" s="315"/>
      <c r="BN42" s="315"/>
      <c r="BO42" s="159"/>
      <c r="BP42" s="323"/>
      <c r="BQ42" s="291" t="s">
        <v>53</v>
      </c>
      <c r="BR42" s="319"/>
      <c r="BS42" s="319"/>
      <c r="BT42" s="159"/>
      <c r="BU42" s="319"/>
      <c r="BV42" s="319"/>
      <c r="BW42" s="159"/>
      <c r="BX42" s="319"/>
      <c r="BY42" s="319"/>
      <c r="BZ42" s="175"/>
      <c r="CA42" s="284"/>
      <c r="CB42" s="162"/>
      <c r="CC42" s="162"/>
      <c r="CD42" s="162"/>
      <c r="CE42" s="162"/>
      <c r="CF42" s="162"/>
      <c r="CG42" s="162"/>
      <c r="CH42" s="162"/>
      <c r="CI42" s="162"/>
      <c r="CJ42" s="162"/>
      <c r="CK42" s="162"/>
      <c r="CL42" s="179"/>
      <c r="CM42" s="245"/>
      <c r="CN42" s="290" t="b">
        <v>0</v>
      </c>
      <c r="CO42" s="290" t="b">
        <v>0</v>
      </c>
      <c r="CP42" s="290"/>
      <c r="CQ42" s="290"/>
      <c r="CR42" s="290"/>
      <c r="CS42" s="244">
        <f>COUNTIF(CN42:CO42, TRUE)</f>
        <v>0</v>
      </c>
      <c r="CT42" s="243" t="str">
        <f>IF(AND($J41&lt;&gt;"",COUNTIF(CN42:CP42,TRUE)=0),"未入力です。",
  IF(AND($J41&lt;&gt;"",COUNTIF(CN42:CP42,TRUE)&gt;1),"選択は1つまでです。",""))</f>
        <v/>
      </c>
      <c r="CU42" s="243"/>
      <c r="CV42" s="243"/>
      <c r="CW42" s="243"/>
      <c r="CX42" s="243"/>
      <c r="CY42" s="243"/>
      <c r="DA42" s="178"/>
      <c r="DB42" s="418" t="s">
        <v>2255</v>
      </c>
      <c r="DC42" s="419"/>
      <c r="DD42" s="419"/>
      <c r="DE42" s="419"/>
      <c r="DF42" s="419"/>
      <c r="DG42" s="419"/>
      <c r="DH42" s="419"/>
      <c r="DI42" s="490"/>
      <c r="DJ42" s="174"/>
      <c r="DK42" s="315" t="s">
        <v>52</v>
      </c>
      <c r="DL42" s="315"/>
      <c r="DM42" s="315"/>
      <c r="DN42" s="315"/>
      <c r="DO42" s="159"/>
      <c r="DP42" s="323"/>
      <c r="DQ42" s="291" t="s">
        <v>53</v>
      </c>
      <c r="DR42" s="319"/>
      <c r="DS42" s="319"/>
      <c r="DT42" s="159"/>
      <c r="DU42" s="319"/>
      <c r="DV42" s="319"/>
      <c r="DW42" s="159"/>
      <c r="DX42" s="319"/>
      <c r="DY42" s="319"/>
      <c r="DZ42" s="175"/>
      <c r="EA42" s="284"/>
      <c r="EB42" s="162"/>
      <c r="EC42" s="162"/>
      <c r="ED42" s="162"/>
      <c r="EE42" s="162"/>
      <c r="EF42" s="162"/>
      <c r="EG42" s="162"/>
      <c r="EH42" s="162"/>
      <c r="EI42" s="162"/>
      <c r="EJ42" s="162"/>
      <c r="EK42" s="162"/>
      <c r="EL42" s="179"/>
      <c r="EM42" s="245"/>
      <c r="EN42" s="290" t="b">
        <v>0</v>
      </c>
      <c r="EO42" s="290" t="b">
        <v>0</v>
      </c>
      <c r="EP42" s="290"/>
      <c r="EQ42" s="290"/>
      <c r="ER42" s="290"/>
      <c r="ES42" s="244">
        <f>COUNTIF(EN42:EO42, TRUE)</f>
        <v>0</v>
      </c>
      <c r="ET42" s="243" t="str">
        <f>IF(AND($J41&lt;&gt;"",COUNTIF(EN42:EP42,TRUE)=0),"未入力です。",
  IF(AND($J41&lt;&gt;"",COUNTIF(EN42:EP42,TRUE)&gt;1),"選択は1つまでです。",""))</f>
        <v/>
      </c>
      <c r="FA42" s="178"/>
      <c r="FB42" s="418" t="s">
        <v>2255</v>
      </c>
      <c r="FC42" s="419"/>
      <c r="FD42" s="419"/>
      <c r="FE42" s="419"/>
      <c r="FF42" s="419"/>
      <c r="FG42" s="419"/>
      <c r="FH42" s="419"/>
      <c r="FI42" s="490"/>
      <c r="FJ42" s="174"/>
      <c r="FK42" s="333" t="s">
        <v>52</v>
      </c>
      <c r="FL42" s="333"/>
      <c r="FM42" s="333"/>
      <c r="FN42" s="333"/>
      <c r="FO42" s="159"/>
      <c r="FP42" s="341"/>
      <c r="FQ42" s="291" t="s">
        <v>53</v>
      </c>
      <c r="FR42" s="337"/>
      <c r="FS42" s="337"/>
      <c r="FT42" s="159"/>
      <c r="FU42" s="337"/>
      <c r="FV42" s="337"/>
      <c r="FW42" s="159"/>
      <c r="FX42" s="337"/>
      <c r="FY42" s="337"/>
      <c r="FZ42" s="175"/>
      <c r="GA42" s="284"/>
      <c r="GB42" s="162"/>
      <c r="GC42" s="162"/>
      <c r="GD42" s="162"/>
      <c r="GE42" s="162"/>
      <c r="GF42" s="162"/>
      <c r="GG42" s="162"/>
      <c r="GH42" s="162"/>
      <c r="GI42" s="162"/>
      <c r="GJ42" s="162"/>
      <c r="GK42" s="162"/>
      <c r="GL42" s="179"/>
      <c r="GM42" s="245"/>
      <c r="GN42" s="290" t="b">
        <v>0</v>
      </c>
      <c r="GO42" s="290" t="b">
        <v>0</v>
      </c>
      <c r="GP42" s="290"/>
      <c r="GQ42" s="290"/>
      <c r="GR42" s="290"/>
    </row>
    <row r="43" spans="1:200" ht="17.100000000000001" customHeight="1">
      <c r="A43" s="178"/>
      <c r="B43" s="423" t="s">
        <v>2256</v>
      </c>
      <c r="C43" s="424"/>
      <c r="D43" s="424"/>
      <c r="E43" s="424"/>
      <c r="F43" s="424"/>
      <c r="G43" s="424"/>
      <c r="H43" s="424"/>
      <c r="I43" s="425"/>
      <c r="J43" s="174"/>
      <c r="K43" s="185" t="s">
        <v>54</v>
      </c>
      <c r="L43" s="185"/>
      <c r="M43" s="185"/>
      <c r="N43" s="185"/>
      <c r="O43" s="185"/>
      <c r="P43" s="185"/>
      <c r="Q43" s="159"/>
      <c r="R43" s="159"/>
      <c r="S43" s="357" t="s">
        <v>55</v>
      </c>
      <c r="T43" s="357"/>
      <c r="U43" s="357"/>
      <c r="V43" s="357"/>
      <c r="W43" s="357"/>
      <c r="X43" s="159"/>
      <c r="Y43" s="159"/>
      <c r="Z43" s="357" t="s">
        <v>56</v>
      </c>
      <c r="AA43" s="357"/>
      <c r="AB43" s="357"/>
      <c r="AC43" s="357"/>
      <c r="AD43" s="357"/>
      <c r="AE43" s="357"/>
      <c r="AF43" s="357"/>
      <c r="AG43" s="357"/>
      <c r="AH43" s="357"/>
      <c r="AI43" s="358"/>
      <c r="AJ43" s="162"/>
      <c r="AK43" s="162"/>
      <c r="AL43" s="179"/>
      <c r="AM43" s="11" t="str">
        <f>IF(AND($I45&lt;&gt;"",COUNTIF(AN43:AP44,TRUE)=0),"未入力",
  IF(AND($I45&lt;&gt;"",COUNTIF(AN43:AP44,TRUE)&gt;1),"複数選択",""))</f>
        <v/>
      </c>
      <c r="AN43" s="292" t="b">
        <v>0</v>
      </c>
      <c r="AO43" s="292" t="b">
        <v>0</v>
      </c>
      <c r="AP43" s="292" t="b">
        <v>0</v>
      </c>
      <c r="AQ43" s="292"/>
      <c r="AR43" s="292"/>
      <c r="AS43" s="244">
        <f>COUNTIF(AN43:AP43, TRUE)</f>
        <v>0</v>
      </c>
      <c r="AT43" s="243" t="str">
        <f>IF(AND($J$41&lt;&gt;"",COUNTIF(AN43:AP44,TRUE)=0),"未入力です。",
  IF(AND($J$41&lt;&gt;"",COUNTIF(AN43:AP44,TRUE)&gt;1),"選択は1つまでです。",""))</f>
        <v/>
      </c>
      <c r="AU43" s="243"/>
      <c r="AV43" s="243"/>
      <c r="AW43" s="243"/>
      <c r="AX43" s="243"/>
      <c r="AY43" s="243"/>
      <c r="BA43" s="178"/>
      <c r="BB43" s="423" t="s">
        <v>2256</v>
      </c>
      <c r="BC43" s="424"/>
      <c r="BD43" s="424"/>
      <c r="BE43" s="424"/>
      <c r="BF43" s="424"/>
      <c r="BG43" s="424"/>
      <c r="BH43" s="424"/>
      <c r="BI43" s="425"/>
      <c r="BJ43" s="174"/>
      <c r="BK43" s="185" t="s">
        <v>54</v>
      </c>
      <c r="BL43" s="185"/>
      <c r="BM43" s="185"/>
      <c r="BN43" s="185"/>
      <c r="BO43" s="185"/>
      <c r="BP43" s="185"/>
      <c r="BQ43" s="159"/>
      <c r="BR43" s="159"/>
      <c r="BS43" s="357" t="s">
        <v>55</v>
      </c>
      <c r="BT43" s="357"/>
      <c r="BU43" s="357"/>
      <c r="BV43" s="357"/>
      <c r="BW43" s="357"/>
      <c r="BX43" s="159"/>
      <c r="BY43" s="159"/>
      <c r="BZ43" s="357" t="s">
        <v>56</v>
      </c>
      <c r="CA43" s="357"/>
      <c r="CB43" s="357"/>
      <c r="CC43" s="357"/>
      <c r="CD43" s="357"/>
      <c r="CE43" s="357"/>
      <c r="CF43" s="357"/>
      <c r="CG43" s="357"/>
      <c r="CH43" s="357"/>
      <c r="CI43" s="358"/>
      <c r="CJ43" s="162"/>
      <c r="CK43" s="162"/>
      <c r="CL43" s="179"/>
      <c r="CM43" s="11" t="str">
        <f>IF(AND($I45&lt;&gt;"",COUNTIF(CN43:CP44,TRUE)=0),"未入力",
  IF(AND($I45&lt;&gt;"",COUNTIF(CN43:CP44,TRUE)&gt;1),"複数選択",""))</f>
        <v/>
      </c>
      <c r="CN43" s="292" t="b">
        <v>0</v>
      </c>
      <c r="CO43" s="292" t="b">
        <v>0</v>
      </c>
      <c r="CP43" s="292" t="b">
        <v>0</v>
      </c>
      <c r="CQ43" s="292"/>
      <c r="CR43" s="292"/>
      <c r="CS43" s="244">
        <f>COUNTIF(CN43:CP43, TRUE)</f>
        <v>0</v>
      </c>
      <c r="CT43" s="243" t="str">
        <f>IF(AND($J$41&lt;&gt;"",COUNTIF(CN43:CP44,TRUE)=0),"未入力です。",
  IF(AND($J$41&lt;&gt;"",COUNTIF(CN43:CP44,TRUE)&gt;1),"選択は1つまでです。",""))</f>
        <v/>
      </c>
      <c r="CU43" s="243"/>
      <c r="CV43" s="243"/>
      <c r="CW43" s="243"/>
      <c r="CX43" s="243"/>
      <c r="CY43" s="243"/>
      <c r="DA43" s="178"/>
      <c r="DB43" s="423" t="s">
        <v>2256</v>
      </c>
      <c r="DC43" s="424"/>
      <c r="DD43" s="424"/>
      <c r="DE43" s="424"/>
      <c r="DF43" s="424"/>
      <c r="DG43" s="424"/>
      <c r="DH43" s="424"/>
      <c r="DI43" s="425"/>
      <c r="DJ43" s="174"/>
      <c r="DK43" s="185" t="s">
        <v>54</v>
      </c>
      <c r="DL43" s="185"/>
      <c r="DM43" s="185"/>
      <c r="DN43" s="185"/>
      <c r="DO43" s="185"/>
      <c r="DP43" s="185"/>
      <c r="DQ43" s="159"/>
      <c r="DR43" s="159"/>
      <c r="DS43" s="357" t="s">
        <v>55</v>
      </c>
      <c r="DT43" s="357"/>
      <c r="DU43" s="357"/>
      <c r="DV43" s="357"/>
      <c r="DW43" s="357"/>
      <c r="DX43" s="159"/>
      <c r="DY43" s="159"/>
      <c r="DZ43" s="357" t="s">
        <v>56</v>
      </c>
      <c r="EA43" s="357"/>
      <c r="EB43" s="357"/>
      <c r="EC43" s="357"/>
      <c r="ED43" s="357"/>
      <c r="EE43" s="357"/>
      <c r="EF43" s="357"/>
      <c r="EG43" s="357"/>
      <c r="EH43" s="357"/>
      <c r="EI43" s="358"/>
      <c r="EJ43" s="162"/>
      <c r="EK43" s="162"/>
      <c r="EL43" s="179"/>
      <c r="EM43" s="11" t="str">
        <f>IF(AND($I45&lt;&gt;"",COUNTIF(EN43:EP44,TRUE)=0),"未入力",
  IF(AND($I45&lt;&gt;"",COUNTIF(EN43:EP44,TRUE)&gt;1),"複数選択",""))</f>
        <v/>
      </c>
      <c r="EN43" s="290" t="b">
        <v>0</v>
      </c>
      <c r="EO43" s="290" t="b">
        <v>0</v>
      </c>
      <c r="EP43" s="292" t="b">
        <v>0</v>
      </c>
      <c r="EQ43" s="292"/>
      <c r="ER43" s="292"/>
      <c r="ES43" s="244">
        <f>COUNTIF(EN43:EP43, TRUE)</f>
        <v>0</v>
      </c>
      <c r="ET43" s="243" t="str">
        <f>IF(AND($J$41&lt;&gt;"",COUNTIF(EN43:EP44,TRUE)=0),"未入力です。",
  IF(AND($J$41&lt;&gt;"",COUNTIF(EN43:EP44,TRUE)&gt;1),"選択は1つまでです。",""))</f>
        <v/>
      </c>
      <c r="FA43" s="178"/>
      <c r="FB43" s="423" t="s">
        <v>2256</v>
      </c>
      <c r="FC43" s="424"/>
      <c r="FD43" s="424"/>
      <c r="FE43" s="424"/>
      <c r="FF43" s="424"/>
      <c r="FG43" s="424"/>
      <c r="FH43" s="424"/>
      <c r="FI43" s="425"/>
      <c r="FJ43" s="174"/>
      <c r="FK43" s="185" t="s">
        <v>54</v>
      </c>
      <c r="FL43" s="185"/>
      <c r="FM43" s="185"/>
      <c r="FN43" s="185"/>
      <c r="FO43" s="185"/>
      <c r="FP43" s="185"/>
      <c r="FQ43" s="159"/>
      <c r="FR43" s="159"/>
      <c r="FS43" s="357" t="s">
        <v>55</v>
      </c>
      <c r="FT43" s="357"/>
      <c r="FU43" s="357"/>
      <c r="FV43" s="357"/>
      <c r="FW43" s="357"/>
      <c r="FX43" s="159"/>
      <c r="FY43" s="159"/>
      <c r="FZ43" s="357" t="s">
        <v>56</v>
      </c>
      <c r="GA43" s="357"/>
      <c r="GB43" s="357"/>
      <c r="GC43" s="357"/>
      <c r="GD43" s="357"/>
      <c r="GE43" s="357"/>
      <c r="GF43" s="357"/>
      <c r="GG43" s="357"/>
      <c r="GH43" s="357"/>
      <c r="GI43" s="358"/>
      <c r="GJ43" s="162"/>
      <c r="GK43" s="162"/>
      <c r="GL43" s="179"/>
      <c r="GM43" s="11" t="str">
        <f>IF(AND($I45&lt;&gt;"",COUNTIF(GN43:GP44,TRUE)=0),"未入力",
  IF(AND($I45&lt;&gt;"",COUNTIF(GN43:GP44,TRUE)&gt;1),"複数選択",""))</f>
        <v/>
      </c>
      <c r="GN43" s="290" t="b">
        <v>0</v>
      </c>
      <c r="GO43" s="290" t="b">
        <v>0</v>
      </c>
      <c r="GP43" s="292" t="b">
        <v>0</v>
      </c>
      <c r="GQ43" s="292"/>
      <c r="GR43" s="292"/>
    </row>
    <row r="44" spans="1:200" ht="17.100000000000001" customHeight="1">
      <c r="A44" s="178"/>
      <c r="B44" s="426"/>
      <c r="C44" s="427"/>
      <c r="D44" s="427"/>
      <c r="E44" s="427"/>
      <c r="F44" s="427"/>
      <c r="G44" s="427"/>
      <c r="H44" s="427"/>
      <c r="I44" s="428"/>
      <c r="J44" s="176"/>
      <c r="K44" s="386" t="s">
        <v>57</v>
      </c>
      <c r="L44" s="386"/>
      <c r="M44" s="386"/>
      <c r="N44" s="386"/>
      <c r="O44" s="386"/>
      <c r="P44" s="386"/>
      <c r="Q44" s="386"/>
      <c r="R44" s="386"/>
      <c r="S44" s="160"/>
      <c r="T44" s="160"/>
      <c r="U44" s="386" t="s">
        <v>58</v>
      </c>
      <c r="V44" s="386"/>
      <c r="W44" s="386"/>
      <c r="X44" s="386"/>
      <c r="Y44" s="160"/>
      <c r="Z44" s="160"/>
      <c r="AA44" s="160"/>
      <c r="AB44" s="160"/>
      <c r="AC44" s="160"/>
      <c r="AD44" s="160"/>
      <c r="AE44" s="160"/>
      <c r="AF44" s="160"/>
      <c r="AG44" s="160"/>
      <c r="AH44" s="160"/>
      <c r="AI44" s="177"/>
      <c r="AJ44" s="162"/>
      <c r="AK44" s="162"/>
      <c r="AL44" s="179"/>
      <c r="AM44" s="11"/>
      <c r="AN44" s="292" t="b">
        <v>0</v>
      </c>
      <c r="AO44" s="292" t="b">
        <v>0</v>
      </c>
      <c r="AP44" s="292"/>
      <c r="AQ44" s="292"/>
      <c r="AR44" s="292"/>
      <c r="AS44" s="244">
        <f>COUNTIF(AN44:AO44, TRUE)</f>
        <v>0</v>
      </c>
      <c r="AT44" s="247"/>
      <c r="AU44" s="247"/>
      <c r="AV44" s="247"/>
      <c r="AW44" s="247"/>
      <c r="AX44" s="247"/>
      <c r="AY44" s="247"/>
      <c r="BA44" s="178"/>
      <c r="BB44" s="426"/>
      <c r="BC44" s="427"/>
      <c r="BD44" s="427"/>
      <c r="BE44" s="427"/>
      <c r="BF44" s="427"/>
      <c r="BG44" s="427"/>
      <c r="BH44" s="427"/>
      <c r="BI44" s="428"/>
      <c r="BJ44" s="176"/>
      <c r="BK44" s="386" t="s">
        <v>57</v>
      </c>
      <c r="BL44" s="386"/>
      <c r="BM44" s="386"/>
      <c r="BN44" s="386"/>
      <c r="BO44" s="386"/>
      <c r="BP44" s="386"/>
      <c r="BQ44" s="386"/>
      <c r="BR44" s="386"/>
      <c r="BS44" s="160"/>
      <c r="BT44" s="160"/>
      <c r="BU44" s="386" t="s">
        <v>58</v>
      </c>
      <c r="BV44" s="386"/>
      <c r="BW44" s="386"/>
      <c r="BX44" s="386"/>
      <c r="BY44" s="160"/>
      <c r="BZ44" s="160"/>
      <c r="CA44" s="160"/>
      <c r="CB44" s="160"/>
      <c r="CC44" s="160"/>
      <c r="CD44" s="160"/>
      <c r="CE44" s="160"/>
      <c r="CF44" s="160"/>
      <c r="CG44" s="160"/>
      <c r="CH44" s="160"/>
      <c r="CI44" s="177"/>
      <c r="CJ44" s="162"/>
      <c r="CK44" s="162"/>
      <c r="CL44" s="179"/>
      <c r="CM44" s="11"/>
      <c r="CN44" s="292" t="b">
        <v>0</v>
      </c>
      <c r="CO44" s="292" t="b">
        <v>0</v>
      </c>
      <c r="CP44" s="292"/>
      <c r="CQ44" s="292"/>
      <c r="CR44" s="292"/>
      <c r="CS44" s="244">
        <f>COUNTIF(CN44:CO44, TRUE)</f>
        <v>0</v>
      </c>
      <c r="CT44" s="247"/>
      <c r="CU44" s="247"/>
      <c r="CV44" s="247"/>
      <c r="CW44" s="247"/>
      <c r="CX44" s="247"/>
      <c r="CY44" s="247"/>
      <c r="DA44" s="178"/>
      <c r="DB44" s="426"/>
      <c r="DC44" s="427"/>
      <c r="DD44" s="427"/>
      <c r="DE44" s="427"/>
      <c r="DF44" s="427"/>
      <c r="DG44" s="427"/>
      <c r="DH44" s="427"/>
      <c r="DI44" s="428"/>
      <c r="DJ44" s="176"/>
      <c r="DK44" s="386" t="s">
        <v>57</v>
      </c>
      <c r="DL44" s="386"/>
      <c r="DM44" s="386"/>
      <c r="DN44" s="386"/>
      <c r="DO44" s="386"/>
      <c r="DP44" s="386"/>
      <c r="DQ44" s="386"/>
      <c r="DR44" s="386"/>
      <c r="DS44" s="160"/>
      <c r="DT44" s="160"/>
      <c r="DU44" s="386" t="s">
        <v>58</v>
      </c>
      <c r="DV44" s="386"/>
      <c r="DW44" s="386"/>
      <c r="DX44" s="386"/>
      <c r="DY44" s="160"/>
      <c r="DZ44" s="160"/>
      <c r="EA44" s="160"/>
      <c r="EB44" s="160"/>
      <c r="EC44" s="160"/>
      <c r="ED44" s="160"/>
      <c r="EE44" s="160"/>
      <c r="EF44" s="160"/>
      <c r="EG44" s="160"/>
      <c r="EH44" s="160"/>
      <c r="EI44" s="177"/>
      <c r="EJ44" s="162"/>
      <c r="EK44" s="162"/>
      <c r="EL44" s="179"/>
      <c r="EM44" s="11"/>
      <c r="EN44" s="290" t="b">
        <v>0</v>
      </c>
      <c r="EO44" s="290" t="b">
        <v>0</v>
      </c>
      <c r="EP44" s="292"/>
      <c r="EQ44" s="292"/>
      <c r="ER44" s="292"/>
      <c r="ES44" s="244">
        <f>COUNTIF(EN44:EO44, TRUE)</f>
        <v>0</v>
      </c>
      <c r="ET44" s="247"/>
      <c r="FA44" s="178"/>
      <c r="FB44" s="426"/>
      <c r="FC44" s="427"/>
      <c r="FD44" s="427"/>
      <c r="FE44" s="427"/>
      <c r="FF44" s="427"/>
      <c r="FG44" s="427"/>
      <c r="FH44" s="427"/>
      <c r="FI44" s="428"/>
      <c r="FJ44" s="176"/>
      <c r="FK44" s="386" t="s">
        <v>57</v>
      </c>
      <c r="FL44" s="386"/>
      <c r="FM44" s="386"/>
      <c r="FN44" s="386"/>
      <c r="FO44" s="386"/>
      <c r="FP44" s="386"/>
      <c r="FQ44" s="386"/>
      <c r="FR44" s="386"/>
      <c r="FS44" s="160"/>
      <c r="FT44" s="160"/>
      <c r="FU44" s="386" t="s">
        <v>58</v>
      </c>
      <c r="FV44" s="386"/>
      <c r="FW44" s="386"/>
      <c r="FX44" s="386"/>
      <c r="FY44" s="160"/>
      <c r="FZ44" s="160"/>
      <c r="GA44" s="160"/>
      <c r="GB44" s="160"/>
      <c r="GC44" s="160"/>
      <c r="GD44" s="160"/>
      <c r="GE44" s="160"/>
      <c r="GF44" s="160"/>
      <c r="GG44" s="160"/>
      <c r="GH44" s="160"/>
      <c r="GI44" s="177"/>
      <c r="GJ44" s="162"/>
      <c r="GK44" s="162"/>
      <c r="GL44" s="179"/>
      <c r="GM44" s="11"/>
      <c r="GN44" s="290" t="b">
        <v>0</v>
      </c>
      <c r="GO44" s="290" t="b">
        <v>0</v>
      </c>
      <c r="GP44" s="292"/>
      <c r="GQ44" s="292"/>
      <c r="GR44" s="292"/>
    </row>
    <row r="45" spans="1:200" ht="17.100000000000001" customHeight="1">
      <c r="A45" s="178"/>
      <c r="B45" s="437" t="s">
        <v>2257</v>
      </c>
      <c r="C45" s="422"/>
      <c r="D45" s="422"/>
      <c r="E45" s="422"/>
      <c r="F45" s="422"/>
      <c r="G45" s="422"/>
      <c r="H45" s="422"/>
      <c r="I45" s="429"/>
      <c r="J45" s="180"/>
      <c r="K45" s="366" t="s">
        <v>59</v>
      </c>
      <c r="L45" s="366"/>
      <c r="M45" s="366"/>
      <c r="N45" s="366"/>
      <c r="O45" s="366"/>
      <c r="P45" s="293"/>
      <c r="Q45" s="181"/>
      <c r="R45" s="422" t="s">
        <v>60</v>
      </c>
      <c r="S45" s="422"/>
      <c r="T45" s="422"/>
      <c r="U45" s="422"/>
      <c r="V45" s="422"/>
      <c r="W45" s="422"/>
      <c r="X45" s="181"/>
      <c r="Y45" s="366" t="s">
        <v>61</v>
      </c>
      <c r="Z45" s="366"/>
      <c r="AA45" s="366"/>
      <c r="AB45" s="366"/>
      <c r="AC45" s="366"/>
      <c r="AD45" s="392"/>
      <c r="AE45" s="162"/>
      <c r="AF45" s="162"/>
      <c r="AG45" s="162"/>
      <c r="AH45" s="162"/>
      <c r="AI45" s="294"/>
      <c r="AJ45" s="162"/>
      <c r="AK45" s="162"/>
      <c r="AL45" s="179"/>
      <c r="AM45" s="11" t="str">
        <f>IF(AND($I45&lt;&gt;"",COUNTIF(AN45:AP46,TRUE)=0),"未入力",
  IF(AND($I45&lt;&gt;"",COUNTIF(AN45:AP46,TRUE)&gt;1),"複数選択",""))</f>
        <v/>
      </c>
      <c r="AN45" s="292" t="b">
        <v>0</v>
      </c>
      <c r="AO45" s="292" t="b">
        <v>0</v>
      </c>
      <c r="AP45" s="292" t="b">
        <v>0</v>
      </c>
      <c r="AQ45" s="292"/>
      <c r="AR45" s="292"/>
      <c r="AS45" s="244">
        <f>COUNTIF(AN45:AP45, TRUE)</f>
        <v>0</v>
      </c>
      <c r="AT45" s="243" t="str">
        <f>IF(AND($J$41&lt;&gt;"",COUNTIF(AN45:AP45,TRUE)=0),"未入力です。",
  IF(AND($J$41&lt;&gt;"",COUNTIF(AN45:AP45,TRUE)&gt;1),"選択は1つまでです。",""))</f>
        <v/>
      </c>
      <c r="AU45" s="243"/>
      <c r="AV45" s="243"/>
      <c r="AW45" s="243"/>
      <c r="AX45" s="243"/>
      <c r="AY45" s="243"/>
      <c r="BA45" s="178"/>
      <c r="BB45" s="437" t="s">
        <v>2257</v>
      </c>
      <c r="BC45" s="422"/>
      <c r="BD45" s="422"/>
      <c r="BE45" s="422"/>
      <c r="BF45" s="422"/>
      <c r="BG45" s="422"/>
      <c r="BH45" s="422"/>
      <c r="BI45" s="429"/>
      <c r="BJ45" s="180"/>
      <c r="BK45" s="366" t="s">
        <v>59</v>
      </c>
      <c r="BL45" s="366"/>
      <c r="BM45" s="366"/>
      <c r="BN45" s="366"/>
      <c r="BO45" s="366"/>
      <c r="BP45" s="293"/>
      <c r="BQ45" s="181"/>
      <c r="BR45" s="422" t="s">
        <v>60</v>
      </c>
      <c r="BS45" s="422"/>
      <c r="BT45" s="422"/>
      <c r="BU45" s="422"/>
      <c r="BV45" s="422"/>
      <c r="BW45" s="422"/>
      <c r="BX45" s="181"/>
      <c r="BY45" s="366" t="s">
        <v>61</v>
      </c>
      <c r="BZ45" s="366"/>
      <c r="CA45" s="366"/>
      <c r="CB45" s="366"/>
      <c r="CC45" s="366"/>
      <c r="CD45" s="392"/>
      <c r="CE45" s="162"/>
      <c r="CF45" s="162"/>
      <c r="CG45" s="162"/>
      <c r="CH45" s="162"/>
      <c r="CI45" s="294"/>
      <c r="CJ45" s="162"/>
      <c r="CK45" s="162"/>
      <c r="CL45" s="179"/>
      <c r="CM45" s="11" t="str">
        <f>IF(AND($I45&lt;&gt;"",COUNTIF(CN45:CP46,TRUE)=0),"未入力",
  IF(AND($I45&lt;&gt;"",COUNTIF(CN45:CP46,TRUE)&gt;1),"複数選択",""))</f>
        <v/>
      </c>
      <c r="CN45" s="292" t="b">
        <v>0</v>
      </c>
      <c r="CO45" s="292" t="b">
        <v>0</v>
      </c>
      <c r="CP45" s="292" t="b">
        <v>0</v>
      </c>
      <c r="CQ45" s="292"/>
      <c r="CR45" s="292"/>
      <c r="CS45" s="244">
        <f>COUNTIF(CN45:CP45, TRUE)</f>
        <v>0</v>
      </c>
      <c r="CT45" s="243" t="str">
        <f>IF(AND($J$41&lt;&gt;"",COUNTIF(CN45:CP45,TRUE)=0),"未入力です。",
  IF(AND($J$41&lt;&gt;"",COUNTIF(CN45:CP45,TRUE)&gt;1),"選択は1つまでです。",""))</f>
        <v/>
      </c>
      <c r="CU45" s="243"/>
      <c r="CV45" s="243"/>
      <c r="CW45" s="243"/>
      <c r="CX45" s="243"/>
      <c r="CY45" s="243"/>
      <c r="DA45" s="178"/>
      <c r="DB45" s="437" t="s">
        <v>2257</v>
      </c>
      <c r="DC45" s="422"/>
      <c r="DD45" s="422"/>
      <c r="DE45" s="422"/>
      <c r="DF45" s="422"/>
      <c r="DG45" s="422"/>
      <c r="DH45" s="422"/>
      <c r="DI45" s="429"/>
      <c r="DJ45" s="180"/>
      <c r="DK45" s="366" t="s">
        <v>59</v>
      </c>
      <c r="DL45" s="366"/>
      <c r="DM45" s="366"/>
      <c r="DN45" s="366"/>
      <c r="DO45" s="366"/>
      <c r="DP45" s="293"/>
      <c r="DQ45" s="181"/>
      <c r="DR45" s="422" t="s">
        <v>60</v>
      </c>
      <c r="DS45" s="422"/>
      <c r="DT45" s="422"/>
      <c r="DU45" s="422"/>
      <c r="DV45" s="422"/>
      <c r="DW45" s="422"/>
      <c r="DX45" s="181"/>
      <c r="DY45" s="366" t="s">
        <v>61</v>
      </c>
      <c r="DZ45" s="366"/>
      <c r="EA45" s="366"/>
      <c r="EB45" s="366"/>
      <c r="EC45" s="366"/>
      <c r="ED45" s="392"/>
      <c r="EE45" s="162"/>
      <c r="EF45" s="162"/>
      <c r="EG45" s="162"/>
      <c r="EH45" s="162"/>
      <c r="EI45" s="294"/>
      <c r="EJ45" s="162"/>
      <c r="EK45" s="162"/>
      <c r="EL45" s="179"/>
      <c r="EM45" s="11" t="str">
        <f>IF(AND($I45&lt;&gt;"",COUNTIF(EN45:EP46,TRUE)=0),"未入力",
  IF(AND($I45&lt;&gt;"",COUNTIF(EN45:EP46,TRUE)&gt;1),"複数選択",""))</f>
        <v/>
      </c>
      <c r="EN45" s="290" t="b">
        <v>0</v>
      </c>
      <c r="EO45" s="290" t="b">
        <v>0</v>
      </c>
      <c r="EP45" s="292" t="b">
        <v>0</v>
      </c>
      <c r="EQ45" s="292"/>
      <c r="ER45" s="292"/>
      <c r="ES45" s="244">
        <f>COUNTIF(EN45:EP45, TRUE)</f>
        <v>0</v>
      </c>
      <c r="ET45" s="243" t="str">
        <f>IF(AND($J$41&lt;&gt;"",COUNTIF(EN45:EP45,TRUE)=0),"未入力です。",
  IF(AND($J$41&lt;&gt;"",COUNTIF(EN45:EP45,TRUE)&gt;1),"選択は1つまでです。",""))</f>
        <v/>
      </c>
      <c r="FA45" s="178"/>
      <c r="FB45" s="437" t="s">
        <v>2257</v>
      </c>
      <c r="FC45" s="422"/>
      <c r="FD45" s="422"/>
      <c r="FE45" s="422"/>
      <c r="FF45" s="422"/>
      <c r="FG45" s="422"/>
      <c r="FH45" s="422"/>
      <c r="FI45" s="429"/>
      <c r="FJ45" s="180"/>
      <c r="FK45" s="366" t="s">
        <v>59</v>
      </c>
      <c r="FL45" s="366"/>
      <c r="FM45" s="366"/>
      <c r="FN45" s="366"/>
      <c r="FO45" s="366"/>
      <c r="FP45" s="293"/>
      <c r="FQ45" s="181"/>
      <c r="FR45" s="422" t="s">
        <v>60</v>
      </c>
      <c r="FS45" s="422"/>
      <c r="FT45" s="422"/>
      <c r="FU45" s="422"/>
      <c r="FV45" s="422"/>
      <c r="FW45" s="422"/>
      <c r="FX45" s="181"/>
      <c r="FY45" s="366" t="s">
        <v>61</v>
      </c>
      <c r="FZ45" s="366"/>
      <c r="GA45" s="366"/>
      <c r="GB45" s="366"/>
      <c r="GC45" s="366"/>
      <c r="GD45" s="392"/>
      <c r="GE45" s="162"/>
      <c r="GF45" s="162"/>
      <c r="GG45" s="162"/>
      <c r="GH45" s="162"/>
      <c r="GI45" s="294"/>
      <c r="GJ45" s="162"/>
      <c r="GK45" s="162"/>
      <c r="GL45" s="179"/>
      <c r="GM45" s="11" t="str">
        <f>IF(AND($I45&lt;&gt;"",COUNTIF(GN45:GP46,TRUE)=0),"未入力",
  IF(AND($I45&lt;&gt;"",COUNTIF(GN45:GP46,TRUE)&gt;1),"複数選択",""))</f>
        <v/>
      </c>
      <c r="GN45" s="290" t="b">
        <v>0</v>
      </c>
      <c r="GO45" s="290" t="b">
        <v>0</v>
      </c>
      <c r="GP45" s="292" t="b">
        <v>0</v>
      </c>
      <c r="GQ45" s="292"/>
      <c r="GR45" s="292"/>
    </row>
    <row r="46" spans="1:200" ht="17.100000000000001" customHeight="1">
      <c r="A46" s="178"/>
      <c r="B46" s="391" t="s">
        <v>2258</v>
      </c>
      <c r="C46" s="366"/>
      <c r="D46" s="366"/>
      <c r="E46" s="366"/>
      <c r="F46" s="366"/>
      <c r="G46" s="366"/>
      <c r="H46" s="366"/>
      <c r="I46" s="392"/>
      <c r="J46" s="180"/>
      <c r="K46" s="366" t="s">
        <v>62</v>
      </c>
      <c r="L46" s="366"/>
      <c r="M46" s="366"/>
      <c r="N46" s="366"/>
      <c r="O46" s="366"/>
      <c r="P46" s="293"/>
      <c r="Q46" s="181"/>
      <c r="R46" s="366" t="s">
        <v>63</v>
      </c>
      <c r="S46" s="366"/>
      <c r="T46" s="366"/>
      <c r="U46" s="366"/>
      <c r="V46" s="366"/>
      <c r="W46" s="366"/>
      <c r="X46" s="181"/>
      <c r="Y46" s="422" t="s">
        <v>64</v>
      </c>
      <c r="Z46" s="422"/>
      <c r="AA46" s="422"/>
      <c r="AB46" s="422"/>
      <c r="AC46" s="422"/>
      <c r="AD46" s="429"/>
      <c r="AE46" s="162"/>
      <c r="AF46" s="162"/>
      <c r="AG46" s="162"/>
      <c r="AH46" s="162"/>
      <c r="AI46" s="294"/>
      <c r="AJ46" s="162"/>
      <c r="AK46" s="162"/>
      <c r="AL46" s="179"/>
      <c r="AM46" s="11"/>
      <c r="AN46" s="292" t="b">
        <v>0</v>
      </c>
      <c r="AO46" s="292" t="b">
        <v>0</v>
      </c>
      <c r="AP46" s="292" t="b">
        <v>0</v>
      </c>
      <c r="AQ46" s="292"/>
      <c r="AR46" s="292"/>
      <c r="AS46" s="244">
        <f>COUNTIF(AN46:AP46, TRUE)</f>
        <v>0</v>
      </c>
      <c r="AT46" s="243" t="str">
        <f>IF(AND(AND(J7&gt;=30,J7&lt;&gt;"01",J7&lt;&gt;"02"),AP46=FALSE,J41&lt;&gt;""),"【５．主要用途】が産業専用建築物の場合、住宅の種類は（３）のみです",
IF(AND($J$41&lt;&gt;"",COUNTIF(AN46:AP46,TRUE)=0),"未入力です。",
  IF(AND($J$41&lt;&gt;"",COUNTIF(AN46:AP46,TRUE)&gt;1),"選択は1つまでです。","")))</f>
        <v/>
      </c>
      <c r="AU46" s="243"/>
      <c r="AV46" s="243"/>
      <c r="AW46" s="243"/>
      <c r="AX46" s="243"/>
      <c r="AY46" s="243"/>
      <c r="BA46" s="178"/>
      <c r="BB46" s="391" t="s">
        <v>2258</v>
      </c>
      <c r="BC46" s="366"/>
      <c r="BD46" s="366"/>
      <c r="BE46" s="366"/>
      <c r="BF46" s="366"/>
      <c r="BG46" s="366"/>
      <c r="BH46" s="366"/>
      <c r="BI46" s="392"/>
      <c r="BJ46" s="180"/>
      <c r="BK46" s="366" t="s">
        <v>62</v>
      </c>
      <c r="BL46" s="366"/>
      <c r="BM46" s="366"/>
      <c r="BN46" s="366"/>
      <c r="BO46" s="366"/>
      <c r="BP46" s="293"/>
      <c r="BQ46" s="181"/>
      <c r="BR46" s="366" t="s">
        <v>63</v>
      </c>
      <c r="BS46" s="366"/>
      <c r="BT46" s="366"/>
      <c r="BU46" s="366"/>
      <c r="BV46" s="366"/>
      <c r="BW46" s="366"/>
      <c r="BX46" s="181"/>
      <c r="BY46" s="422" t="s">
        <v>64</v>
      </c>
      <c r="BZ46" s="422"/>
      <c r="CA46" s="422"/>
      <c r="CB46" s="422"/>
      <c r="CC46" s="422"/>
      <c r="CD46" s="429"/>
      <c r="CE46" s="162"/>
      <c r="CG46" s="162"/>
      <c r="CH46" s="162"/>
      <c r="CI46" s="294"/>
      <c r="CJ46" s="162"/>
      <c r="CK46" s="162"/>
      <c r="CL46" s="179"/>
      <c r="CM46" s="11"/>
      <c r="CN46" s="292" t="b">
        <v>0</v>
      </c>
      <c r="CO46" s="292" t="b">
        <v>0</v>
      </c>
      <c r="CP46" s="292" t="b">
        <v>0</v>
      </c>
      <c r="CQ46" s="292"/>
      <c r="CR46" s="292"/>
      <c r="CS46" s="244">
        <f>COUNTIF(CN46:CP46, TRUE)</f>
        <v>0</v>
      </c>
      <c r="CT46" s="243" t="str">
        <f>IF(AND(AND(BJ7&gt;=30,BJ7&lt;&gt;"01",BJ7&lt;&gt;"02"),CP46=FALSE,BJ41&lt;&gt;""),"【５．主要用途】が産業専用建築物の場合、住宅の種類は（３）のみです",
IF(AND($J$41&lt;&gt;"",COUNTIF(CN46:CP46,TRUE)=0),"未入力です。",
  IF(AND($J$41&lt;&gt;"",COUNTIF(CN46:CP46,TRUE)&gt;1),"選択は1つまでです。","")))</f>
        <v/>
      </c>
      <c r="CU46" s="243"/>
      <c r="CV46" s="243"/>
      <c r="CW46" s="243"/>
      <c r="CX46" s="243"/>
      <c r="CY46" s="243"/>
      <c r="DA46" s="178"/>
      <c r="DB46" s="391" t="s">
        <v>2258</v>
      </c>
      <c r="DC46" s="366"/>
      <c r="DD46" s="366"/>
      <c r="DE46" s="366"/>
      <c r="DF46" s="366"/>
      <c r="DG46" s="366"/>
      <c r="DH46" s="366"/>
      <c r="DI46" s="392"/>
      <c r="DJ46" s="180"/>
      <c r="DK46" s="366" t="s">
        <v>62</v>
      </c>
      <c r="DL46" s="366"/>
      <c r="DM46" s="366"/>
      <c r="DN46" s="366"/>
      <c r="DO46" s="366"/>
      <c r="DP46" s="293"/>
      <c r="DQ46" s="181"/>
      <c r="DR46" s="366" t="s">
        <v>63</v>
      </c>
      <c r="DS46" s="366"/>
      <c r="DT46" s="366"/>
      <c r="DU46" s="366"/>
      <c r="DV46" s="366"/>
      <c r="DW46" s="366"/>
      <c r="DX46" s="181"/>
      <c r="DY46" s="422" t="s">
        <v>64</v>
      </c>
      <c r="DZ46" s="422"/>
      <c r="EA46" s="422"/>
      <c r="EB46" s="422"/>
      <c r="EC46" s="422"/>
      <c r="ED46" s="429"/>
      <c r="EE46" s="162"/>
      <c r="EG46" s="162"/>
      <c r="EH46" s="162"/>
      <c r="EI46" s="294"/>
      <c r="EJ46" s="162"/>
      <c r="EK46" s="162"/>
      <c r="EL46" s="179"/>
      <c r="EM46" s="11"/>
      <c r="EN46" s="290" t="b">
        <v>0</v>
      </c>
      <c r="EO46" s="290" t="b">
        <v>0</v>
      </c>
      <c r="EP46" s="292" t="b">
        <v>0</v>
      </c>
      <c r="EQ46" s="292"/>
      <c r="ER46" s="292"/>
      <c r="ES46" s="244">
        <f>COUNTIF(EN46:EP46, TRUE)</f>
        <v>0</v>
      </c>
      <c r="ET46" s="243" t="str">
        <f>IF(AND(AND(DJ7&gt;=30,DJ7&lt;&gt;"01",DJ7&lt;&gt;"02"),EP46=FALSE,DJ41&lt;&gt;""),"【５．主要用途】が産業専用建築物の場合、住宅の種類は（３）のみです",
IF(AND($J$41&lt;&gt;"",COUNTIF(EN46:EP46,TRUE)=0),"未入力です。",
  IF(AND($J$41&lt;&gt;"",COUNTIF(EN46:EP46,TRUE)&gt;1),"選択は1つまでです。","")))</f>
        <v/>
      </c>
      <c r="FA46" s="178"/>
      <c r="FB46" s="391" t="s">
        <v>2258</v>
      </c>
      <c r="FC46" s="366"/>
      <c r="FD46" s="366"/>
      <c r="FE46" s="366"/>
      <c r="FF46" s="366"/>
      <c r="FG46" s="366"/>
      <c r="FH46" s="366"/>
      <c r="FI46" s="392"/>
      <c r="FJ46" s="180"/>
      <c r="FK46" s="366" t="s">
        <v>62</v>
      </c>
      <c r="FL46" s="366"/>
      <c r="FM46" s="366"/>
      <c r="FN46" s="366"/>
      <c r="FO46" s="366"/>
      <c r="FP46" s="293"/>
      <c r="FQ46" s="181"/>
      <c r="FR46" s="366" t="s">
        <v>63</v>
      </c>
      <c r="FS46" s="366"/>
      <c r="FT46" s="366"/>
      <c r="FU46" s="366"/>
      <c r="FV46" s="366"/>
      <c r="FW46" s="366"/>
      <c r="FX46" s="181"/>
      <c r="FY46" s="422" t="s">
        <v>64</v>
      </c>
      <c r="FZ46" s="422"/>
      <c r="GA46" s="422"/>
      <c r="GB46" s="422"/>
      <c r="GC46" s="422"/>
      <c r="GD46" s="429"/>
      <c r="GE46" s="162"/>
      <c r="GG46" s="162"/>
      <c r="GH46" s="162"/>
      <c r="GI46" s="294"/>
      <c r="GJ46" s="162"/>
      <c r="GK46" s="162"/>
      <c r="GL46" s="179"/>
      <c r="GM46" s="11"/>
      <c r="GN46" s="290" t="b">
        <v>0</v>
      </c>
      <c r="GO46" s="290" t="b">
        <v>0</v>
      </c>
      <c r="GP46" s="292" t="b">
        <v>0</v>
      </c>
      <c r="GQ46" s="292"/>
      <c r="GR46" s="292"/>
    </row>
    <row r="47" spans="1:200" ht="17.100000000000001" customHeight="1">
      <c r="A47" s="178"/>
      <c r="B47" s="391" t="s">
        <v>2259</v>
      </c>
      <c r="C47" s="366"/>
      <c r="D47" s="366"/>
      <c r="E47" s="366"/>
      <c r="F47" s="366"/>
      <c r="G47" s="366"/>
      <c r="H47" s="366"/>
      <c r="I47" s="392"/>
      <c r="J47" s="174"/>
      <c r="K47" s="422" t="s">
        <v>65</v>
      </c>
      <c r="L47" s="422"/>
      <c r="M47" s="422"/>
      <c r="N47" s="422"/>
      <c r="O47" s="422"/>
      <c r="P47" s="422"/>
      <c r="Q47" s="159"/>
      <c r="R47" s="357" t="s">
        <v>66</v>
      </c>
      <c r="S47" s="357"/>
      <c r="T47" s="357"/>
      <c r="U47" s="357"/>
      <c r="V47" s="357"/>
      <c r="W47" s="357"/>
      <c r="X47" s="159"/>
      <c r="Y47" s="357" t="s">
        <v>67</v>
      </c>
      <c r="Z47" s="357"/>
      <c r="AA47" s="357"/>
      <c r="AB47" s="357"/>
      <c r="AC47" s="357"/>
      <c r="AD47" s="175"/>
      <c r="AE47" s="410"/>
      <c r="AF47" s="410"/>
      <c r="AG47" s="410"/>
      <c r="AH47" s="410"/>
      <c r="AI47" s="410"/>
      <c r="AJ47" s="162"/>
      <c r="AK47" s="162"/>
      <c r="AL47" s="179"/>
      <c r="AM47" s="11" t="str">
        <f>IF(AND($I45&lt;&gt;"",COUNTIF(AN47:AP47,TRUE)=0),"未入力",
  IF(AND($I45&lt;&gt;"",COUNTIF(AN47:AP47,TRUE)&gt;1),"複数選択",""))</f>
        <v/>
      </c>
      <c r="AN47" s="292" t="b">
        <v>0</v>
      </c>
      <c r="AO47" s="292" t="b">
        <v>0</v>
      </c>
      <c r="AP47" s="292" t="b">
        <v>0</v>
      </c>
      <c r="AQ47" s="292"/>
      <c r="AR47" s="292"/>
      <c r="AS47" s="244">
        <f>COUNTIF(AN47:AP47, TRUE)</f>
        <v>0</v>
      </c>
      <c r="AT47" s="243" t="str">
        <f>IF(AND($J$41&lt;&gt;"",COUNTIF(AN47:AP47,TRUE)=0),"未入力です。",
  IF(AND($J$41&lt;&gt;"",COUNTIF(AN47:AP47,TRUE)&gt;1),"選択は1つまでです。",""))</f>
        <v/>
      </c>
      <c r="AU47" s="243"/>
      <c r="AV47" s="243"/>
      <c r="AW47" s="243"/>
      <c r="AX47" s="243"/>
      <c r="AY47" s="243"/>
      <c r="BA47" s="178"/>
      <c r="BB47" s="391" t="s">
        <v>2259</v>
      </c>
      <c r="BC47" s="366"/>
      <c r="BD47" s="366"/>
      <c r="BE47" s="366"/>
      <c r="BF47" s="366"/>
      <c r="BG47" s="366"/>
      <c r="BH47" s="366"/>
      <c r="BI47" s="392"/>
      <c r="BJ47" s="174"/>
      <c r="BK47" s="422" t="s">
        <v>65</v>
      </c>
      <c r="BL47" s="422"/>
      <c r="BM47" s="422"/>
      <c r="BN47" s="422"/>
      <c r="BO47" s="422"/>
      <c r="BP47" s="422"/>
      <c r="BQ47" s="159"/>
      <c r="BR47" s="357" t="s">
        <v>66</v>
      </c>
      <c r="BS47" s="357"/>
      <c r="BT47" s="357"/>
      <c r="BU47" s="357"/>
      <c r="BV47" s="357"/>
      <c r="BW47" s="357"/>
      <c r="BX47" s="159"/>
      <c r="BY47" s="357" t="s">
        <v>67</v>
      </c>
      <c r="BZ47" s="357"/>
      <c r="CA47" s="357"/>
      <c r="CB47" s="357"/>
      <c r="CC47" s="357"/>
      <c r="CD47" s="175"/>
      <c r="CE47" s="410"/>
      <c r="CF47" s="410"/>
      <c r="CG47" s="410"/>
      <c r="CH47" s="410"/>
      <c r="CI47" s="410"/>
      <c r="CJ47" s="162"/>
      <c r="CK47" s="162"/>
      <c r="CL47" s="179"/>
      <c r="CM47" s="11" t="str">
        <f>IF(AND($I45&lt;&gt;"",COUNTIF(CN47:CP47,TRUE)=0),"未入力",
  IF(AND($I45&lt;&gt;"",COUNTIF(CN47:CP47,TRUE)&gt;1),"複数選択",""))</f>
        <v/>
      </c>
      <c r="CN47" s="292" t="b">
        <v>0</v>
      </c>
      <c r="CO47" s="292" t="b">
        <v>0</v>
      </c>
      <c r="CP47" s="292" t="b">
        <v>0</v>
      </c>
      <c r="CQ47" s="292"/>
      <c r="CR47" s="292"/>
      <c r="CS47" s="244">
        <f>COUNTIF(CN47:CP47, TRUE)</f>
        <v>0</v>
      </c>
      <c r="CT47" s="243" t="str">
        <f>IF(AND($J$41&lt;&gt;"",COUNTIF(CN47:CP47,TRUE)=0),"未入力です。",
  IF(AND($J$41&lt;&gt;"",COUNTIF(CN47:CP47,TRUE)&gt;1),"選択は1つまでです。",""))</f>
        <v/>
      </c>
      <c r="CU47" s="243"/>
      <c r="CV47" s="243"/>
      <c r="CW47" s="243"/>
      <c r="CX47" s="243"/>
      <c r="CY47" s="243"/>
      <c r="DA47" s="178"/>
      <c r="DB47" s="391" t="s">
        <v>2259</v>
      </c>
      <c r="DC47" s="366"/>
      <c r="DD47" s="366"/>
      <c r="DE47" s="366"/>
      <c r="DF47" s="366"/>
      <c r="DG47" s="366"/>
      <c r="DH47" s="366"/>
      <c r="DI47" s="392"/>
      <c r="DJ47" s="174"/>
      <c r="DK47" s="422" t="s">
        <v>65</v>
      </c>
      <c r="DL47" s="422"/>
      <c r="DM47" s="422"/>
      <c r="DN47" s="422"/>
      <c r="DO47" s="422"/>
      <c r="DP47" s="422"/>
      <c r="DQ47" s="159"/>
      <c r="DR47" s="357" t="s">
        <v>66</v>
      </c>
      <c r="DS47" s="357"/>
      <c r="DT47" s="357"/>
      <c r="DU47" s="357"/>
      <c r="DV47" s="357"/>
      <c r="DW47" s="357"/>
      <c r="DX47" s="159"/>
      <c r="DY47" s="357" t="s">
        <v>67</v>
      </c>
      <c r="DZ47" s="357"/>
      <c r="EA47" s="357"/>
      <c r="EB47" s="357"/>
      <c r="EC47" s="357"/>
      <c r="ED47" s="175"/>
      <c r="EE47" s="410"/>
      <c r="EF47" s="410"/>
      <c r="EG47" s="410"/>
      <c r="EH47" s="410"/>
      <c r="EI47" s="410"/>
      <c r="EJ47" s="162"/>
      <c r="EK47" s="162"/>
      <c r="EL47" s="179"/>
      <c r="EM47" s="11" t="str">
        <f>IF(AND($I45&lt;&gt;"",COUNTIF(EN47:EP47,TRUE)=0),"未入力",
  IF(AND($I45&lt;&gt;"",COUNTIF(EN47:EP47,TRUE)&gt;1),"複数選択",""))</f>
        <v/>
      </c>
      <c r="EN47" s="290" t="b">
        <v>0</v>
      </c>
      <c r="EO47" s="290" t="b">
        <v>0</v>
      </c>
      <c r="EP47" s="292" t="b">
        <v>0</v>
      </c>
      <c r="EQ47" s="292"/>
      <c r="ER47" s="292"/>
      <c r="ES47" s="244">
        <f>COUNTIF(EN47:EP47, TRUE)</f>
        <v>0</v>
      </c>
      <c r="ET47" s="243" t="str">
        <f>IF(AND($J$41&lt;&gt;"",COUNTIF(EN47:EP47,TRUE)=0),"未入力です。",
  IF(AND($J$41&lt;&gt;"",COUNTIF(EN47:EP47,TRUE)&gt;1),"選択は1つまでです。",""))</f>
        <v/>
      </c>
      <c r="FA47" s="178"/>
      <c r="FB47" s="391" t="s">
        <v>2259</v>
      </c>
      <c r="FC47" s="366"/>
      <c r="FD47" s="366"/>
      <c r="FE47" s="366"/>
      <c r="FF47" s="366"/>
      <c r="FG47" s="366"/>
      <c r="FH47" s="366"/>
      <c r="FI47" s="392"/>
      <c r="FJ47" s="174"/>
      <c r="FK47" s="422" t="s">
        <v>65</v>
      </c>
      <c r="FL47" s="422"/>
      <c r="FM47" s="422"/>
      <c r="FN47" s="422"/>
      <c r="FO47" s="422"/>
      <c r="FP47" s="422"/>
      <c r="FQ47" s="159"/>
      <c r="FR47" s="357" t="s">
        <v>66</v>
      </c>
      <c r="FS47" s="357"/>
      <c r="FT47" s="357"/>
      <c r="FU47" s="357"/>
      <c r="FV47" s="357"/>
      <c r="FW47" s="357"/>
      <c r="FX47" s="159"/>
      <c r="FY47" s="357" t="s">
        <v>67</v>
      </c>
      <c r="FZ47" s="357"/>
      <c r="GA47" s="357"/>
      <c r="GB47" s="357"/>
      <c r="GC47" s="357"/>
      <c r="GD47" s="175"/>
      <c r="GE47" s="410"/>
      <c r="GF47" s="410"/>
      <c r="GG47" s="410"/>
      <c r="GH47" s="410"/>
      <c r="GI47" s="410"/>
      <c r="GJ47" s="162"/>
      <c r="GK47" s="162"/>
      <c r="GL47" s="179"/>
      <c r="GM47" s="11" t="str">
        <f>IF(AND($I45&lt;&gt;"",COUNTIF(GN47:GP47,TRUE)=0),"未入力",
  IF(AND($I45&lt;&gt;"",COUNTIF(GN47:GP47,TRUE)&gt;1),"複数選択",""))</f>
        <v/>
      </c>
      <c r="GN47" s="290" t="b">
        <v>0</v>
      </c>
      <c r="GO47" s="290" t="b">
        <v>0</v>
      </c>
      <c r="GP47" s="292" t="b">
        <v>0</v>
      </c>
      <c r="GQ47" s="292"/>
      <c r="GR47" s="292"/>
    </row>
    <row r="48" spans="1:200" ht="17.100000000000001" customHeight="1">
      <c r="A48" s="178"/>
      <c r="B48" s="391" t="s">
        <v>2260</v>
      </c>
      <c r="C48" s="366"/>
      <c r="D48" s="366"/>
      <c r="E48" s="366"/>
      <c r="F48" s="366"/>
      <c r="G48" s="366"/>
      <c r="H48" s="366"/>
      <c r="I48" s="392"/>
      <c r="J48" s="180"/>
      <c r="K48" s="366" t="s">
        <v>68</v>
      </c>
      <c r="L48" s="366"/>
      <c r="M48" s="366"/>
      <c r="N48" s="366"/>
      <c r="O48" s="366"/>
      <c r="P48" s="491"/>
      <c r="Q48" s="198"/>
      <c r="R48" s="366" t="s">
        <v>69</v>
      </c>
      <c r="S48" s="366"/>
      <c r="T48" s="366"/>
      <c r="U48" s="366"/>
      <c r="V48" s="366"/>
      <c r="W48" s="181"/>
      <c r="X48" s="198"/>
      <c r="Y48" s="366" t="s">
        <v>70</v>
      </c>
      <c r="Z48" s="366"/>
      <c r="AA48" s="366"/>
      <c r="AB48" s="366"/>
      <c r="AC48" s="366"/>
      <c r="AD48" s="181"/>
      <c r="AE48" s="200"/>
      <c r="AF48" s="357" t="s">
        <v>71</v>
      </c>
      <c r="AG48" s="357"/>
      <c r="AH48" s="357"/>
      <c r="AI48" s="357"/>
      <c r="AJ48" s="357"/>
      <c r="AK48" s="256"/>
      <c r="AL48" s="218"/>
      <c r="AM48" s="11"/>
      <c r="AN48" s="292" t="b">
        <v>0</v>
      </c>
      <c r="AO48" s="292" t="b">
        <v>0</v>
      </c>
      <c r="AP48" s="292" t="b">
        <v>0</v>
      </c>
      <c r="AQ48" s="292" t="b">
        <v>0</v>
      </c>
      <c r="AR48" s="292"/>
      <c r="AS48" s="244">
        <f>COUNTIF(AN48:AQ48, TRUE)</f>
        <v>0</v>
      </c>
      <c r="AT48" s="243" t="str">
        <f>IF(AND($J41&lt;&gt;"",COUNTIF(AN48:AQ48,TRUE)=0),"未入力です。","")</f>
        <v/>
      </c>
      <c r="AU48" s="243"/>
      <c r="AV48" s="243"/>
      <c r="AW48" s="243"/>
      <c r="AX48" s="243"/>
      <c r="AY48" s="243"/>
      <c r="BA48" s="178"/>
      <c r="BB48" s="391" t="s">
        <v>2260</v>
      </c>
      <c r="BC48" s="366"/>
      <c r="BD48" s="366"/>
      <c r="BE48" s="366"/>
      <c r="BF48" s="366"/>
      <c r="BG48" s="366"/>
      <c r="BH48" s="366"/>
      <c r="BI48" s="392"/>
      <c r="BJ48" s="180"/>
      <c r="BK48" s="366" t="s">
        <v>68</v>
      </c>
      <c r="BL48" s="366"/>
      <c r="BM48" s="366"/>
      <c r="BN48" s="366"/>
      <c r="BO48" s="366"/>
      <c r="BP48" s="491"/>
      <c r="BQ48" s="198"/>
      <c r="BR48" s="366" t="s">
        <v>69</v>
      </c>
      <c r="BS48" s="366"/>
      <c r="BT48" s="366"/>
      <c r="BU48" s="366"/>
      <c r="BV48" s="366"/>
      <c r="BW48" s="181"/>
      <c r="BX48" s="198"/>
      <c r="BY48" s="366" t="s">
        <v>70</v>
      </c>
      <c r="BZ48" s="366"/>
      <c r="CA48" s="366"/>
      <c r="CB48" s="366"/>
      <c r="CC48" s="366"/>
      <c r="CD48" s="181"/>
      <c r="CE48" s="200"/>
      <c r="CF48" s="357" t="s">
        <v>71</v>
      </c>
      <c r="CG48" s="357"/>
      <c r="CH48" s="357"/>
      <c r="CI48" s="357"/>
      <c r="CJ48" s="357"/>
      <c r="CK48" s="315"/>
      <c r="CL48" s="218"/>
      <c r="CM48" s="11"/>
      <c r="CN48" s="292" t="b">
        <v>0</v>
      </c>
      <c r="CO48" s="292" t="b">
        <v>0</v>
      </c>
      <c r="CP48" s="292" t="b">
        <v>0</v>
      </c>
      <c r="CQ48" s="292" t="b">
        <v>0</v>
      </c>
      <c r="CR48" s="292"/>
      <c r="CS48" s="244">
        <f>COUNTIF(CN48:CQ48, TRUE)</f>
        <v>0</v>
      </c>
      <c r="CT48" s="243" t="str">
        <f>IF(AND($J41&lt;&gt;"",COUNTIF(CN48:CQ48,TRUE)=0),"未入力です。","")</f>
        <v/>
      </c>
      <c r="CU48" s="243"/>
      <c r="CV48" s="243"/>
      <c r="CW48" s="243"/>
      <c r="CX48" s="243"/>
      <c r="CY48" s="243"/>
      <c r="DA48" s="178"/>
      <c r="DB48" s="391" t="s">
        <v>2260</v>
      </c>
      <c r="DC48" s="366"/>
      <c r="DD48" s="366"/>
      <c r="DE48" s="366"/>
      <c r="DF48" s="366"/>
      <c r="DG48" s="366"/>
      <c r="DH48" s="366"/>
      <c r="DI48" s="392"/>
      <c r="DJ48" s="180"/>
      <c r="DK48" s="366" t="s">
        <v>68</v>
      </c>
      <c r="DL48" s="366"/>
      <c r="DM48" s="366"/>
      <c r="DN48" s="366"/>
      <c r="DO48" s="366"/>
      <c r="DP48" s="491"/>
      <c r="DQ48" s="198"/>
      <c r="DR48" s="366" t="s">
        <v>69</v>
      </c>
      <c r="DS48" s="366"/>
      <c r="DT48" s="366"/>
      <c r="DU48" s="366"/>
      <c r="DV48" s="366"/>
      <c r="DW48" s="181"/>
      <c r="DX48" s="198"/>
      <c r="DY48" s="366" t="s">
        <v>70</v>
      </c>
      <c r="DZ48" s="366"/>
      <c r="EA48" s="366"/>
      <c r="EB48" s="366"/>
      <c r="EC48" s="366"/>
      <c r="ED48" s="181"/>
      <c r="EE48" s="200"/>
      <c r="EF48" s="357" t="s">
        <v>71</v>
      </c>
      <c r="EG48" s="357"/>
      <c r="EH48" s="357"/>
      <c r="EI48" s="357"/>
      <c r="EJ48" s="357"/>
      <c r="EK48" s="315"/>
      <c r="EL48" s="218"/>
      <c r="EM48" s="11"/>
      <c r="EN48" s="290" t="b">
        <v>0</v>
      </c>
      <c r="EO48" s="290" t="b">
        <v>0</v>
      </c>
      <c r="EP48" s="292" t="b">
        <v>0</v>
      </c>
      <c r="EQ48" s="292" t="b">
        <v>0</v>
      </c>
      <c r="ER48" s="292"/>
      <c r="ES48" s="244">
        <f>COUNTIF(EN48:EQ48, TRUE)</f>
        <v>0</v>
      </c>
      <c r="ET48" s="243" t="str">
        <f>IF(AND($J41&lt;&gt;"",COUNTIF(EN48:EQ48,TRUE)=0),"未入力です。","")</f>
        <v/>
      </c>
      <c r="FA48" s="178"/>
      <c r="FB48" s="391" t="s">
        <v>2260</v>
      </c>
      <c r="FC48" s="366"/>
      <c r="FD48" s="366"/>
      <c r="FE48" s="366"/>
      <c r="FF48" s="366"/>
      <c r="FG48" s="366"/>
      <c r="FH48" s="366"/>
      <c r="FI48" s="392"/>
      <c r="FJ48" s="180"/>
      <c r="FK48" s="366" t="s">
        <v>68</v>
      </c>
      <c r="FL48" s="366"/>
      <c r="FM48" s="366"/>
      <c r="FN48" s="366"/>
      <c r="FO48" s="366"/>
      <c r="FP48" s="491"/>
      <c r="FQ48" s="198"/>
      <c r="FR48" s="366" t="s">
        <v>69</v>
      </c>
      <c r="FS48" s="366"/>
      <c r="FT48" s="366"/>
      <c r="FU48" s="366"/>
      <c r="FV48" s="366"/>
      <c r="FW48" s="181"/>
      <c r="FX48" s="198"/>
      <c r="FY48" s="366" t="s">
        <v>70</v>
      </c>
      <c r="FZ48" s="366"/>
      <c r="GA48" s="366"/>
      <c r="GB48" s="366"/>
      <c r="GC48" s="366"/>
      <c r="GD48" s="181"/>
      <c r="GE48" s="200"/>
      <c r="GF48" s="357" t="s">
        <v>71</v>
      </c>
      <c r="GG48" s="357"/>
      <c r="GH48" s="357"/>
      <c r="GI48" s="357"/>
      <c r="GJ48" s="357"/>
      <c r="GK48" s="333"/>
      <c r="GL48" s="218"/>
      <c r="GM48" s="11"/>
      <c r="GN48" s="290" t="b">
        <v>0</v>
      </c>
      <c r="GO48" s="290" t="b">
        <v>0</v>
      </c>
      <c r="GP48" s="292" t="b">
        <v>0</v>
      </c>
      <c r="GQ48" s="292" t="b">
        <v>0</v>
      </c>
      <c r="GR48" s="292"/>
    </row>
    <row r="49" spans="1:200" ht="20.100000000000001" customHeight="1">
      <c r="A49" s="178"/>
      <c r="B49" s="391" t="s">
        <v>2261</v>
      </c>
      <c r="C49" s="366"/>
      <c r="D49" s="366"/>
      <c r="E49" s="366"/>
      <c r="F49" s="366"/>
      <c r="G49" s="366"/>
      <c r="H49" s="366"/>
      <c r="I49" s="392"/>
      <c r="J49" s="413"/>
      <c r="K49" s="365"/>
      <c r="L49" s="365"/>
      <c r="M49" s="365"/>
      <c r="N49" s="365"/>
      <c r="O49" s="181" t="s">
        <v>72</v>
      </c>
      <c r="P49" s="181"/>
      <c r="Q49" s="364"/>
      <c r="R49" s="365"/>
      <c r="S49" s="365"/>
      <c r="T49" s="365"/>
      <c r="U49" s="365"/>
      <c r="V49" s="181" t="s">
        <v>72</v>
      </c>
      <c r="W49" s="181"/>
      <c r="X49" s="364"/>
      <c r="Y49" s="365"/>
      <c r="Z49" s="365"/>
      <c r="AA49" s="365"/>
      <c r="AB49" s="365"/>
      <c r="AC49" s="181" t="s">
        <v>72</v>
      </c>
      <c r="AD49" s="181"/>
      <c r="AE49" s="364"/>
      <c r="AF49" s="365"/>
      <c r="AG49" s="365"/>
      <c r="AH49" s="365"/>
      <c r="AI49" s="365"/>
      <c r="AJ49" s="185" t="s">
        <v>72</v>
      </c>
      <c r="AK49" s="185"/>
      <c r="AL49" s="219"/>
      <c r="AM49" s="11" t="str">
        <f>IF(AND($I45&lt;&gt;"",COUNTIF(AN49:AP49,TRUE)=0),"未入力",
  IF(AND($I45&lt;&gt;"",COUNTIF(AN49:AP49,TRUE)&gt;1),"複数選択",""))</f>
        <v/>
      </c>
      <c r="AN49" s="292"/>
      <c r="AO49" s="292"/>
      <c r="AP49" s="292"/>
      <c r="AQ49" s="292"/>
      <c r="AR49" s="292"/>
      <c r="AS49" s="295"/>
      <c r="AT49" s="243" t="str">
        <f>IF(AND($J41&lt;&gt;"",OR($J$7="01",$J$7="02",$J$7&lt;=24)),
  IF(AND($J41&lt;&gt;"",COUNTA(J49,Q49,X49,AE49)=0),"未入力です。",""),"")</f>
        <v/>
      </c>
      <c r="AU49" s="243"/>
      <c r="AV49" s="243"/>
      <c r="AW49" s="243"/>
      <c r="AX49" s="243"/>
      <c r="AY49" s="243"/>
      <c r="BA49" s="178"/>
      <c r="BB49" s="391" t="s">
        <v>2261</v>
      </c>
      <c r="BC49" s="366"/>
      <c r="BD49" s="366"/>
      <c r="BE49" s="366"/>
      <c r="BF49" s="366"/>
      <c r="BG49" s="366"/>
      <c r="BH49" s="366"/>
      <c r="BI49" s="392"/>
      <c r="BJ49" s="413"/>
      <c r="BK49" s="365"/>
      <c r="BL49" s="365"/>
      <c r="BM49" s="365"/>
      <c r="BN49" s="365"/>
      <c r="BO49" s="181" t="s">
        <v>72</v>
      </c>
      <c r="BP49" s="181"/>
      <c r="BQ49" s="364"/>
      <c r="BR49" s="365"/>
      <c r="BS49" s="365"/>
      <c r="BT49" s="365"/>
      <c r="BU49" s="365"/>
      <c r="BV49" s="181" t="s">
        <v>72</v>
      </c>
      <c r="BW49" s="181"/>
      <c r="BX49" s="364"/>
      <c r="BY49" s="365"/>
      <c r="BZ49" s="365"/>
      <c r="CA49" s="365"/>
      <c r="CB49" s="365"/>
      <c r="CC49" s="181" t="s">
        <v>72</v>
      </c>
      <c r="CD49" s="181"/>
      <c r="CE49" s="364"/>
      <c r="CF49" s="365"/>
      <c r="CG49" s="365"/>
      <c r="CH49" s="365"/>
      <c r="CI49" s="365"/>
      <c r="CJ49" s="185" t="s">
        <v>72</v>
      </c>
      <c r="CK49" s="185"/>
      <c r="CL49" s="219"/>
      <c r="CM49" s="11" t="str">
        <f>IF(AND($I45&lt;&gt;"",COUNTIF(CN49:CP49,TRUE)=0),"未入力",
  IF(AND($I45&lt;&gt;"",COUNTIF(CN49:CP49,TRUE)&gt;1),"複数選択",""))</f>
        <v/>
      </c>
      <c r="CN49" s="292"/>
      <c r="CO49" s="292"/>
      <c r="CP49" s="292"/>
      <c r="CQ49" s="292"/>
      <c r="CR49" s="292"/>
      <c r="CS49" s="295"/>
      <c r="CT49" s="243" t="str">
        <f>IF(AND($J41&lt;&gt;"",OR($J$7="01",$J$7="02",$J$7&lt;=24)),
  IF(AND($J41&lt;&gt;"",COUNTA(BJ49,BQ49,BX49,CE49)=0),"未入力です。",""),"")</f>
        <v/>
      </c>
      <c r="CU49" s="243"/>
      <c r="CV49" s="243"/>
      <c r="CW49" s="243"/>
      <c r="CX49" s="243"/>
      <c r="CY49" s="243"/>
      <c r="DA49" s="178"/>
      <c r="DB49" s="391" t="s">
        <v>2261</v>
      </c>
      <c r="DC49" s="366"/>
      <c r="DD49" s="366"/>
      <c r="DE49" s="366"/>
      <c r="DF49" s="366"/>
      <c r="DG49" s="366"/>
      <c r="DH49" s="366"/>
      <c r="DI49" s="392"/>
      <c r="DJ49" s="413"/>
      <c r="DK49" s="365"/>
      <c r="DL49" s="365"/>
      <c r="DM49" s="365"/>
      <c r="DN49" s="365"/>
      <c r="DO49" s="181" t="s">
        <v>72</v>
      </c>
      <c r="DP49" s="181"/>
      <c r="DQ49" s="364"/>
      <c r="DR49" s="365"/>
      <c r="DS49" s="365"/>
      <c r="DT49" s="365"/>
      <c r="DU49" s="365"/>
      <c r="DV49" s="181" t="s">
        <v>72</v>
      </c>
      <c r="DW49" s="181"/>
      <c r="DX49" s="364"/>
      <c r="DY49" s="365"/>
      <c r="DZ49" s="365"/>
      <c r="EA49" s="365"/>
      <c r="EB49" s="365"/>
      <c r="EC49" s="181" t="s">
        <v>72</v>
      </c>
      <c r="ED49" s="181"/>
      <c r="EE49" s="364"/>
      <c r="EF49" s="365"/>
      <c r="EG49" s="365"/>
      <c r="EH49" s="365"/>
      <c r="EI49" s="365"/>
      <c r="EJ49" s="185" t="s">
        <v>72</v>
      </c>
      <c r="EK49" s="185"/>
      <c r="EL49" s="219"/>
      <c r="EM49" s="11" t="str">
        <f>IF(AND($I45&lt;&gt;"",COUNTIF(EN49:EP49,TRUE)=0),"未入力",
  IF(AND($I45&lt;&gt;"",COUNTIF(EN49:EP49,TRUE)&gt;1),"複数選択",""))</f>
        <v/>
      </c>
      <c r="EN49" s="292"/>
      <c r="EO49" s="292"/>
      <c r="EP49" s="292"/>
      <c r="EQ49" s="292"/>
      <c r="ER49" s="292"/>
      <c r="ES49" s="295"/>
      <c r="ET49" s="243" t="str">
        <f>IF(AND($J41&lt;&gt;"",OR($J$7="01",$J$7="02",$J$7&lt;=24)),
  IF(AND($J41&lt;&gt;"",COUNTA(DJ49,DQ49,DX49,EE49)=0),"未入力です。",""),"")</f>
        <v/>
      </c>
      <c r="FA49" s="178"/>
      <c r="FB49" s="391" t="s">
        <v>2261</v>
      </c>
      <c r="FC49" s="366"/>
      <c r="FD49" s="366"/>
      <c r="FE49" s="366"/>
      <c r="FF49" s="366"/>
      <c r="FG49" s="366"/>
      <c r="FH49" s="366"/>
      <c r="FI49" s="392"/>
      <c r="FJ49" s="413"/>
      <c r="FK49" s="365"/>
      <c r="FL49" s="365"/>
      <c r="FM49" s="365"/>
      <c r="FN49" s="365"/>
      <c r="FO49" s="181" t="s">
        <v>72</v>
      </c>
      <c r="FP49" s="181"/>
      <c r="FQ49" s="364"/>
      <c r="FR49" s="365"/>
      <c r="FS49" s="365"/>
      <c r="FT49" s="365"/>
      <c r="FU49" s="365"/>
      <c r="FV49" s="181" t="s">
        <v>72</v>
      </c>
      <c r="FW49" s="181"/>
      <c r="FX49" s="364"/>
      <c r="FY49" s="365"/>
      <c r="FZ49" s="365"/>
      <c r="GA49" s="365"/>
      <c r="GB49" s="365"/>
      <c r="GC49" s="181" t="s">
        <v>72</v>
      </c>
      <c r="GD49" s="181"/>
      <c r="GE49" s="364"/>
      <c r="GF49" s="365"/>
      <c r="GG49" s="365"/>
      <c r="GH49" s="365"/>
      <c r="GI49" s="365"/>
      <c r="GJ49" s="185" t="s">
        <v>72</v>
      </c>
      <c r="GK49" s="185"/>
      <c r="GL49" s="219"/>
      <c r="GM49" s="11" t="str">
        <f>IF(AND($I45&lt;&gt;"",COUNTIF(GN49:GP49,TRUE)=0),"未入力",
  IF(AND($I45&lt;&gt;"",COUNTIF(GN49:GP49,TRUE)&gt;1),"複数選択",""))</f>
        <v/>
      </c>
      <c r="GN49" s="292"/>
      <c r="GO49" s="292"/>
      <c r="GP49" s="292"/>
      <c r="GQ49" s="292"/>
      <c r="GR49" s="292"/>
    </row>
    <row r="50" spans="1:200" ht="27" customHeight="1">
      <c r="A50" s="178"/>
      <c r="B50" s="492" t="s">
        <v>2262</v>
      </c>
      <c r="C50" s="492"/>
      <c r="D50" s="492"/>
      <c r="E50" s="492"/>
      <c r="F50" s="492"/>
      <c r="G50" s="492"/>
      <c r="H50" s="492"/>
      <c r="I50" s="492"/>
      <c r="J50" s="413"/>
      <c r="K50" s="365"/>
      <c r="L50" s="365"/>
      <c r="M50" s="365"/>
      <c r="N50" s="365"/>
      <c r="O50" s="181" t="s">
        <v>47</v>
      </c>
      <c r="P50" s="181"/>
      <c r="Q50" s="364"/>
      <c r="R50" s="365"/>
      <c r="S50" s="365"/>
      <c r="T50" s="365"/>
      <c r="U50" s="365"/>
      <c r="V50" s="181" t="s">
        <v>47</v>
      </c>
      <c r="W50" s="181"/>
      <c r="X50" s="364"/>
      <c r="Y50" s="365"/>
      <c r="Z50" s="365"/>
      <c r="AA50" s="365"/>
      <c r="AB50" s="365"/>
      <c r="AC50" s="181" t="s">
        <v>47</v>
      </c>
      <c r="AD50" s="181"/>
      <c r="AE50" s="364"/>
      <c r="AF50" s="365"/>
      <c r="AG50" s="365"/>
      <c r="AH50" s="365"/>
      <c r="AI50" s="365"/>
      <c r="AJ50" s="181" t="s">
        <v>47</v>
      </c>
      <c r="AK50" s="181"/>
      <c r="AL50" s="218"/>
      <c r="AM50" s="11" t="str">
        <f>IF(AND($I45&lt;&gt;"",COUNTIF(AN50:AQ50,TRUE)=0),"未入力","")</f>
        <v/>
      </c>
      <c r="AN50" s="292"/>
      <c r="AO50" s="292"/>
      <c r="AP50" s="292"/>
      <c r="AQ50" s="292"/>
      <c r="AR50" s="292"/>
      <c r="AS50" s="244">
        <f>COUNTIF(AN47:AP47, TRUE)</f>
        <v>0</v>
      </c>
      <c r="AT50" s="243" t="str">
        <f>IF(AND($J41&lt;&gt;"",COUNTA(J50,Q50,X50,AE50)=0),"未入力です。","")</f>
        <v/>
      </c>
      <c r="AU50" s="243"/>
      <c r="AV50" s="243"/>
      <c r="AW50" s="243"/>
      <c r="AX50" s="243"/>
      <c r="AY50" s="243"/>
      <c r="BA50" s="178"/>
      <c r="BB50" s="492" t="s">
        <v>2262</v>
      </c>
      <c r="BC50" s="492"/>
      <c r="BD50" s="492"/>
      <c r="BE50" s="492"/>
      <c r="BF50" s="492"/>
      <c r="BG50" s="492"/>
      <c r="BH50" s="492"/>
      <c r="BI50" s="492"/>
      <c r="BJ50" s="413"/>
      <c r="BK50" s="365"/>
      <c r="BL50" s="365"/>
      <c r="BM50" s="365"/>
      <c r="BN50" s="365"/>
      <c r="BO50" s="181" t="s">
        <v>47</v>
      </c>
      <c r="BP50" s="181"/>
      <c r="BQ50" s="364"/>
      <c r="BR50" s="365"/>
      <c r="BS50" s="365"/>
      <c r="BT50" s="365"/>
      <c r="BU50" s="365"/>
      <c r="BV50" s="181" t="s">
        <v>47</v>
      </c>
      <c r="BW50" s="181"/>
      <c r="BX50" s="364"/>
      <c r="BY50" s="365"/>
      <c r="BZ50" s="365"/>
      <c r="CA50" s="365"/>
      <c r="CB50" s="365"/>
      <c r="CC50" s="181" t="s">
        <v>47</v>
      </c>
      <c r="CD50" s="181"/>
      <c r="CE50" s="364"/>
      <c r="CF50" s="365"/>
      <c r="CG50" s="365"/>
      <c r="CH50" s="365"/>
      <c r="CI50" s="365"/>
      <c r="CJ50" s="181" t="s">
        <v>47</v>
      </c>
      <c r="CK50" s="181"/>
      <c r="CL50" s="218"/>
      <c r="CM50" s="11" t="str">
        <f>IF(AND($I45&lt;&gt;"",COUNTIF(CN50:CQ50,TRUE)=0),"未入力","")</f>
        <v/>
      </c>
      <c r="CN50" s="292"/>
      <c r="CO50" s="292"/>
      <c r="CP50" s="292"/>
      <c r="CQ50" s="292"/>
      <c r="CR50" s="292"/>
      <c r="CS50" s="244">
        <f>COUNTIF(CN47:CP47, TRUE)</f>
        <v>0</v>
      </c>
      <c r="CT50" s="243" t="str">
        <f>IF(AND($J41&lt;&gt;"",COUNTA(BJ50,BQ50,BX50,CE50)=0),"未入力です。","")</f>
        <v/>
      </c>
      <c r="CU50" s="243"/>
      <c r="CV50" s="243"/>
      <c r="CW50" s="243"/>
      <c r="CX50" s="243"/>
      <c r="CY50" s="243"/>
      <c r="DA50" s="178"/>
      <c r="DB50" s="492" t="s">
        <v>2262</v>
      </c>
      <c r="DC50" s="492"/>
      <c r="DD50" s="492"/>
      <c r="DE50" s="492"/>
      <c r="DF50" s="492"/>
      <c r="DG50" s="492"/>
      <c r="DH50" s="492"/>
      <c r="DI50" s="492"/>
      <c r="DJ50" s="413"/>
      <c r="DK50" s="365"/>
      <c r="DL50" s="365"/>
      <c r="DM50" s="365"/>
      <c r="DN50" s="365"/>
      <c r="DO50" s="181" t="s">
        <v>47</v>
      </c>
      <c r="DP50" s="181"/>
      <c r="DQ50" s="364"/>
      <c r="DR50" s="365"/>
      <c r="DS50" s="365"/>
      <c r="DT50" s="365"/>
      <c r="DU50" s="365"/>
      <c r="DV50" s="181" t="s">
        <v>47</v>
      </c>
      <c r="DW50" s="181"/>
      <c r="DX50" s="364"/>
      <c r="DY50" s="365"/>
      <c r="DZ50" s="365"/>
      <c r="EA50" s="365"/>
      <c r="EB50" s="365"/>
      <c r="EC50" s="181" t="s">
        <v>47</v>
      </c>
      <c r="ED50" s="181"/>
      <c r="EE50" s="364"/>
      <c r="EF50" s="365"/>
      <c r="EG50" s="365"/>
      <c r="EH50" s="365"/>
      <c r="EI50" s="365"/>
      <c r="EJ50" s="181" t="s">
        <v>47</v>
      </c>
      <c r="EK50" s="181"/>
      <c r="EL50" s="218"/>
      <c r="EM50" s="11" t="str">
        <f>IF(AND($I45&lt;&gt;"",COUNTIF(EN50:EQ50,TRUE)=0),"未入力","")</f>
        <v/>
      </c>
      <c r="EN50" s="292"/>
      <c r="EO50" s="292"/>
      <c r="EP50" s="292"/>
      <c r="EQ50" s="292"/>
      <c r="ER50" s="292"/>
      <c r="ES50" s="244">
        <f>COUNTIF(EN47:EP47, TRUE)</f>
        <v>0</v>
      </c>
      <c r="ET50" s="243" t="str">
        <f>IF(AND($J41&lt;&gt;"",COUNTA(DJ50,DQ50,DX50,EE50)=0),"未入力です。","")</f>
        <v/>
      </c>
      <c r="FA50" s="178"/>
      <c r="FB50" s="492" t="s">
        <v>2262</v>
      </c>
      <c r="FC50" s="492"/>
      <c r="FD50" s="492"/>
      <c r="FE50" s="492"/>
      <c r="FF50" s="492"/>
      <c r="FG50" s="492"/>
      <c r="FH50" s="492"/>
      <c r="FI50" s="492"/>
      <c r="FJ50" s="413"/>
      <c r="FK50" s="365"/>
      <c r="FL50" s="365"/>
      <c r="FM50" s="365"/>
      <c r="FN50" s="365"/>
      <c r="FO50" s="181" t="s">
        <v>47</v>
      </c>
      <c r="FP50" s="181"/>
      <c r="FQ50" s="364"/>
      <c r="FR50" s="365"/>
      <c r="FS50" s="365"/>
      <c r="FT50" s="365"/>
      <c r="FU50" s="365"/>
      <c r="FV50" s="181" t="s">
        <v>47</v>
      </c>
      <c r="FW50" s="181"/>
      <c r="FX50" s="364"/>
      <c r="FY50" s="365"/>
      <c r="FZ50" s="365"/>
      <c r="GA50" s="365"/>
      <c r="GB50" s="365"/>
      <c r="GC50" s="181" t="s">
        <v>47</v>
      </c>
      <c r="GD50" s="181"/>
      <c r="GE50" s="364"/>
      <c r="GF50" s="365"/>
      <c r="GG50" s="365"/>
      <c r="GH50" s="365"/>
      <c r="GI50" s="365"/>
      <c r="GJ50" s="181" t="s">
        <v>47</v>
      </c>
      <c r="GK50" s="181"/>
      <c r="GL50" s="218"/>
      <c r="GM50" s="11" t="str">
        <f>IF(AND($I45&lt;&gt;"",COUNTIF(GN50:GQ50,TRUE)=0),"未入力","")</f>
        <v/>
      </c>
      <c r="GN50" s="292"/>
      <c r="GO50" s="292"/>
      <c r="GP50" s="292"/>
      <c r="GQ50" s="292"/>
      <c r="GR50" s="292"/>
    </row>
    <row r="51" spans="1:200" ht="4.05" customHeight="1">
      <c r="A51" s="178"/>
      <c r="B51" s="265"/>
      <c r="C51" s="265"/>
      <c r="D51" s="265"/>
      <c r="E51" s="265"/>
      <c r="F51" s="265"/>
      <c r="G51" s="265"/>
      <c r="H51" s="265"/>
      <c r="I51" s="265"/>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162"/>
      <c r="AK51" s="162"/>
      <c r="AL51" s="179"/>
      <c r="AM51" s="248" t="str">
        <f>IF(AND($I45="",COUNTA(M54,S54,Z54,AG54)&gt;0),"回答不要",
  IF(AND($I45&lt;&gt;"",OR($R$16&lt;&gt;"",$R$17&lt;&gt;""),COUNTIF(AN43:AP43,TRUE)&gt;0),
  IF(AND($I45&lt;&gt;"",COUNTA(M54,S54,Z54,AG54)=0),"未入力",""),""))</f>
        <v/>
      </c>
      <c r="AN51" s="247"/>
      <c r="AO51" s="247"/>
      <c r="AP51" s="247"/>
      <c r="AQ51" s="247"/>
      <c r="AR51" s="247"/>
      <c r="AS51" s="244"/>
      <c r="BA51" s="178"/>
      <c r="BB51" s="323"/>
      <c r="BC51" s="323"/>
      <c r="BD51" s="323"/>
      <c r="BE51" s="323"/>
      <c r="BF51" s="323"/>
      <c r="BG51" s="323"/>
      <c r="BH51" s="323"/>
      <c r="BI51" s="323"/>
      <c r="BJ51" s="294"/>
      <c r="BK51" s="294"/>
      <c r="BL51" s="294"/>
      <c r="BM51" s="294"/>
      <c r="BN51" s="294"/>
      <c r="BO51" s="294"/>
      <c r="BP51" s="294"/>
      <c r="BQ51" s="294"/>
      <c r="BR51" s="294"/>
      <c r="BS51" s="294"/>
      <c r="BT51" s="294"/>
      <c r="BU51" s="294"/>
      <c r="BV51" s="294"/>
      <c r="BW51" s="294"/>
      <c r="BX51" s="294"/>
      <c r="BY51" s="294"/>
      <c r="BZ51" s="294"/>
      <c r="CA51" s="294"/>
      <c r="CB51" s="294"/>
      <c r="CC51" s="294"/>
      <c r="CD51" s="294"/>
      <c r="CE51" s="294"/>
      <c r="CF51" s="294"/>
      <c r="CG51" s="294"/>
      <c r="CH51" s="294"/>
      <c r="CI51" s="294"/>
      <c r="CJ51" s="162"/>
      <c r="CK51" s="162"/>
      <c r="CL51" s="179"/>
      <c r="CM51" s="248" t="str">
        <f>IF(AND($I45="",COUNTA(BM54,BS54,BZ54,CG54)&gt;0),"回答不要",
  IF(AND($I45&lt;&gt;"",OR($R$16&lt;&gt;"",$R$17&lt;&gt;""),COUNTIF(CN43:CP43,TRUE)&gt;0),
  IF(AND($I45&lt;&gt;"",COUNTA(BM54,BS54,BZ54,CG54)=0),"未入力",""),""))</f>
        <v/>
      </c>
      <c r="CN51" s="247"/>
      <c r="CO51" s="247"/>
      <c r="CP51" s="247"/>
      <c r="CQ51" s="247"/>
      <c r="CR51" s="247"/>
      <c r="CS51" s="244"/>
      <c r="DA51" s="178"/>
      <c r="DB51" s="323"/>
      <c r="DC51" s="323"/>
      <c r="DD51" s="323"/>
      <c r="DE51" s="323"/>
      <c r="DF51" s="323"/>
      <c r="DG51" s="323"/>
      <c r="DH51" s="323"/>
      <c r="DI51" s="323"/>
      <c r="DJ51" s="294"/>
      <c r="DK51" s="294"/>
      <c r="DL51" s="294"/>
      <c r="DM51" s="294"/>
      <c r="DN51" s="294"/>
      <c r="DO51" s="294"/>
      <c r="DP51" s="294"/>
      <c r="DQ51" s="294"/>
      <c r="DR51" s="294"/>
      <c r="DS51" s="294"/>
      <c r="DT51" s="294"/>
      <c r="DU51" s="294"/>
      <c r="DV51" s="294"/>
      <c r="DW51" s="294"/>
      <c r="DX51" s="294"/>
      <c r="DY51" s="294"/>
      <c r="DZ51" s="294"/>
      <c r="EA51" s="294"/>
      <c r="EB51" s="294"/>
      <c r="EC51" s="294"/>
      <c r="ED51" s="294"/>
      <c r="EE51" s="294"/>
      <c r="EF51" s="294"/>
      <c r="EG51" s="294"/>
      <c r="EH51" s="294"/>
      <c r="EI51" s="294"/>
      <c r="EJ51" s="162"/>
      <c r="EK51" s="162"/>
      <c r="EL51" s="179"/>
      <c r="EM51" s="248" t="str">
        <f>IF(AND($I45="",COUNTA(DM54,DS54,DZ54,EG54)&gt;0),"回答不要",
  IF(AND($I45&lt;&gt;"",OR($R$16&lt;&gt;"",$R$17&lt;&gt;""),COUNTIF(EN43:EP43,TRUE)&gt;0),
  IF(AND($I45&lt;&gt;"",COUNTA(DM54,DS54,DZ54,EG54)=0),"未入力",""),""))</f>
        <v/>
      </c>
      <c r="EN51" s="247"/>
      <c r="EO51" s="247"/>
      <c r="EP51" s="247"/>
      <c r="EQ51" s="247"/>
      <c r="ER51" s="247"/>
      <c r="ES51" s="244"/>
      <c r="FA51" s="178"/>
      <c r="FB51" s="341"/>
      <c r="FC51" s="341"/>
      <c r="FD51" s="341"/>
      <c r="FE51" s="341"/>
      <c r="FF51" s="341"/>
      <c r="FG51" s="341"/>
      <c r="FH51" s="341"/>
      <c r="FI51" s="341"/>
      <c r="FJ51" s="294"/>
      <c r="FK51" s="294"/>
      <c r="FL51" s="294"/>
      <c r="FM51" s="294"/>
      <c r="FN51" s="294"/>
      <c r="FO51" s="294"/>
      <c r="FP51" s="294"/>
      <c r="FQ51" s="294"/>
      <c r="FR51" s="294"/>
      <c r="FS51" s="294"/>
      <c r="FT51" s="294"/>
      <c r="FU51" s="294"/>
      <c r="FV51" s="294"/>
      <c r="FW51" s="294"/>
      <c r="FX51" s="294"/>
      <c r="FY51" s="294"/>
      <c r="FZ51" s="294"/>
      <c r="GA51" s="294"/>
      <c r="GB51" s="294"/>
      <c r="GC51" s="294"/>
      <c r="GD51" s="294"/>
      <c r="GE51" s="294"/>
      <c r="GF51" s="294"/>
      <c r="GG51" s="294"/>
      <c r="GH51" s="294"/>
      <c r="GI51" s="294"/>
      <c r="GJ51" s="162"/>
      <c r="GK51" s="162"/>
      <c r="GL51" s="179"/>
      <c r="GM51" s="248" t="str">
        <f>IF(AND($I45="",COUNTA(FM54,FS54,FZ54,GG54)&gt;0),"回答不要",
  IF(AND($I45&lt;&gt;"",OR($R$16&lt;&gt;"",$R$17&lt;&gt;""),COUNTIF(GN43:GP43,TRUE)&gt;0),
  IF(AND($I45&lt;&gt;"",COUNTA(FM54,FS54,FZ54,GG54)=0),"未入力",""),""))</f>
        <v/>
      </c>
      <c r="GN51" s="247"/>
      <c r="GO51" s="247"/>
      <c r="GP51" s="247"/>
      <c r="GQ51" s="247"/>
      <c r="GR51" s="247"/>
    </row>
    <row r="52" spans="1:200" ht="4.05" customHeight="1">
      <c r="A52" s="178"/>
      <c r="B52" s="265"/>
      <c r="C52" s="265"/>
      <c r="D52" s="265"/>
      <c r="E52" s="265"/>
      <c r="F52" s="265"/>
      <c r="G52" s="265"/>
      <c r="H52" s="265"/>
      <c r="I52" s="265"/>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162"/>
      <c r="AK52" s="162"/>
      <c r="AL52" s="179"/>
      <c r="AM52" s="248" t="str">
        <f>IF(AND($I45&lt;&gt;"",COUNTA(M55,S55,Z55,AG55)=0),"未入力","")</f>
        <v/>
      </c>
      <c r="AN52" s="247"/>
      <c r="AO52" s="247"/>
      <c r="AP52" s="247"/>
      <c r="AQ52" s="247"/>
      <c r="AR52" s="247"/>
      <c r="AS52" s="244"/>
      <c r="BA52" s="178"/>
      <c r="BB52" s="323"/>
      <c r="BC52" s="323"/>
      <c r="BD52" s="323"/>
      <c r="BE52" s="323"/>
      <c r="BF52" s="323"/>
      <c r="BG52" s="323"/>
      <c r="BH52" s="323"/>
      <c r="BI52" s="323"/>
      <c r="BJ52" s="294"/>
      <c r="BK52" s="294"/>
      <c r="BL52" s="294"/>
      <c r="BM52" s="294"/>
      <c r="BN52" s="294"/>
      <c r="BO52" s="294"/>
      <c r="BP52" s="294"/>
      <c r="BQ52" s="294"/>
      <c r="BR52" s="294"/>
      <c r="BS52" s="294"/>
      <c r="BT52" s="294"/>
      <c r="BU52" s="294"/>
      <c r="BV52" s="294"/>
      <c r="BW52" s="294"/>
      <c r="BX52" s="294"/>
      <c r="BY52" s="294"/>
      <c r="BZ52" s="294"/>
      <c r="CA52" s="294"/>
      <c r="CB52" s="294"/>
      <c r="CC52" s="294"/>
      <c r="CD52" s="294"/>
      <c r="CE52" s="294"/>
      <c r="CF52" s="294"/>
      <c r="CG52" s="294"/>
      <c r="CH52" s="294"/>
      <c r="CI52" s="294"/>
      <c r="CJ52" s="162"/>
      <c r="CK52" s="162"/>
      <c r="CL52" s="179"/>
      <c r="CM52" s="248" t="str">
        <f>IF(AND($I45&lt;&gt;"",COUNTA(BM55,BS55,BZ55,CG55)=0),"未入力","")</f>
        <v/>
      </c>
      <c r="CN52" s="247"/>
      <c r="CO52" s="247"/>
      <c r="CP52" s="247"/>
      <c r="CQ52" s="247"/>
      <c r="CR52" s="247"/>
      <c r="CS52" s="244"/>
      <c r="DA52" s="178"/>
      <c r="DB52" s="323"/>
      <c r="DC52" s="323"/>
      <c r="DD52" s="323"/>
      <c r="DE52" s="323"/>
      <c r="DF52" s="323"/>
      <c r="DG52" s="323"/>
      <c r="DH52" s="323"/>
      <c r="DI52" s="323"/>
      <c r="DJ52" s="294"/>
      <c r="DK52" s="294"/>
      <c r="DL52" s="294"/>
      <c r="DM52" s="294"/>
      <c r="DN52" s="294"/>
      <c r="DO52" s="294"/>
      <c r="DP52" s="294"/>
      <c r="DQ52" s="294"/>
      <c r="DR52" s="294"/>
      <c r="DS52" s="294"/>
      <c r="DT52" s="294"/>
      <c r="DU52" s="294"/>
      <c r="DV52" s="294"/>
      <c r="DW52" s="294"/>
      <c r="DX52" s="294"/>
      <c r="DY52" s="294"/>
      <c r="DZ52" s="294"/>
      <c r="EA52" s="294"/>
      <c r="EB52" s="294"/>
      <c r="EC52" s="294"/>
      <c r="ED52" s="294"/>
      <c r="EE52" s="294"/>
      <c r="EF52" s="294"/>
      <c r="EG52" s="294"/>
      <c r="EH52" s="294"/>
      <c r="EI52" s="294"/>
      <c r="EJ52" s="162"/>
      <c r="EK52" s="162"/>
      <c r="EL52" s="179"/>
      <c r="EM52" s="248" t="str">
        <f>IF(AND($I45&lt;&gt;"",COUNTA(DM55,DS55,DZ55,EG55)=0),"未入力","")</f>
        <v/>
      </c>
      <c r="EN52" s="247"/>
      <c r="EO52" s="247"/>
      <c r="EP52" s="247"/>
      <c r="EQ52" s="247"/>
      <c r="ER52" s="247"/>
      <c r="ES52" s="244"/>
      <c r="FA52" s="178"/>
      <c r="FB52" s="341"/>
      <c r="FC52" s="341"/>
      <c r="FD52" s="341"/>
      <c r="FE52" s="341"/>
      <c r="FF52" s="341"/>
      <c r="FG52" s="341"/>
      <c r="FH52" s="341"/>
      <c r="FI52" s="341"/>
      <c r="FJ52" s="294"/>
      <c r="FK52" s="294"/>
      <c r="FL52" s="294"/>
      <c r="FM52" s="294"/>
      <c r="FN52" s="294"/>
      <c r="FO52" s="294"/>
      <c r="FP52" s="294"/>
      <c r="FQ52" s="294"/>
      <c r="FR52" s="294"/>
      <c r="FS52" s="294"/>
      <c r="FT52" s="294"/>
      <c r="FU52" s="294"/>
      <c r="FV52" s="294"/>
      <c r="FW52" s="294"/>
      <c r="FX52" s="294"/>
      <c r="FY52" s="294"/>
      <c r="FZ52" s="294"/>
      <c r="GA52" s="294"/>
      <c r="GB52" s="294"/>
      <c r="GC52" s="294"/>
      <c r="GD52" s="294"/>
      <c r="GE52" s="294"/>
      <c r="GF52" s="294"/>
      <c r="GG52" s="294"/>
      <c r="GH52" s="294"/>
      <c r="GI52" s="294"/>
      <c r="GJ52" s="162"/>
      <c r="GK52" s="162"/>
      <c r="GL52" s="179"/>
      <c r="GM52" s="248" t="str">
        <f>IF(AND($I45&lt;&gt;"",COUNTA(FM55,FS55,FZ55,GG55)=0),"未入力","")</f>
        <v/>
      </c>
      <c r="GN52" s="247"/>
      <c r="GO52" s="247"/>
      <c r="GP52" s="247"/>
      <c r="GQ52" s="247"/>
      <c r="GR52" s="247"/>
    </row>
    <row r="53" spans="1:200" ht="18" customHeight="1">
      <c r="A53" s="178"/>
      <c r="B53" s="391" t="s">
        <v>2250</v>
      </c>
      <c r="C53" s="366"/>
      <c r="D53" s="366"/>
      <c r="E53" s="366"/>
      <c r="F53" s="366"/>
      <c r="G53" s="366"/>
      <c r="H53" s="366"/>
      <c r="I53" s="366"/>
      <c r="J53" s="361"/>
      <c r="K53" s="362"/>
      <c r="L53" s="362"/>
      <c r="M53" s="362"/>
      <c r="N53" s="362"/>
      <c r="O53" s="362"/>
      <c r="P53" s="367"/>
      <c r="Q53" s="158"/>
      <c r="R53" s="158"/>
      <c r="S53" s="158"/>
      <c r="T53" s="158"/>
      <c r="U53" s="158"/>
      <c r="V53" s="158"/>
      <c r="W53" s="158"/>
      <c r="X53" s="158"/>
      <c r="Y53" s="158"/>
      <c r="Z53" s="158"/>
      <c r="AA53" s="158"/>
      <c r="AB53" s="158"/>
      <c r="AC53" s="158"/>
      <c r="AD53" s="158"/>
      <c r="AE53" s="158"/>
      <c r="AF53" s="158"/>
      <c r="AG53" s="158"/>
      <c r="AH53" s="158"/>
      <c r="AI53" s="158"/>
      <c r="AJ53" s="162"/>
      <c r="AK53" s="162"/>
      <c r="AL53" s="179"/>
      <c r="AM53" s="248"/>
      <c r="AN53" s="247"/>
      <c r="AO53" s="247"/>
      <c r="AP53" s="247"/>
      <c r="AQ53" s="247"/>
      <c r="AR53" s="247"/>
      <c r="AS53" s="244"/>
      <c r="BA53" s="178"/>
      <c r="BB53" s="391" t="s">
        <v>2250</v>
      </c>
      <c r="BC53" s="366"/>
      <c r="BD53" s="366"/>
      <c r="BE53" s="366"/>
      <c r="BF53" s="366"/>
      <c r="BG53" s="366"/>
      <c r="BH53" s="366"/>
      <c r="BI53" s="366"/>
      <c r="BJ53" s="361"/>
      <c r="BK53" s="362"/>
      <c r="BL53" s="362"/>
      <c r="BM53" s="362"/>
      <c r="BN53" s="362"/>
      <c r="BO53" s="362"/>
      <c r="BP53" s="367"/>
      <c r="BQ53" s="158"/>
      <c r="BR53" s="158"/>
      <c r="BS53" s="158"/>
      <c r="BT53" s="158"/>
      <c r="BU53" s="158"/>
      <c r="BV53" s="158"/>
      <c r="BW53" s="158"/>
      <c r="BX53" s="158"/>
      <c r="BY53" s="158"/>
      <c r="BZ53" s="158"/>
      <c r="CA53" s="158"/>
      <c r="CB53" s="158"/>
      <c r="CC53" s="158"/>
      <c r="CD53" s="158"/>
      <c r="CE53" s="158"/>
      <c r="CF53" s="158"/>
      <c r="CG53" s="158"/>
      <c r="CH53" s="158"/>
      <c r="CI53" s="158"/>
      <c r="CJ53" s="162"/>
      <c r="CK53" s="162"/>
      <c r="CL53" s="179"/>
      <c r="CM53" s="248"/>
      <c r="CN53" s="247"/>
      <c r="CO53" s="247"/>
      <c r="CP53" s="247"/>
      <c r="CQ53" s="247"/>
      <c r="CR53" s="247"/>
      <c r="CS53" s="244"/>
      <c r="DA53" s="178"/>
      <c r="DB53" s="391" t="s">
        <v>2250</v>
      </c>
      <c r="DC53" s="366"/>
      <c r="DD53" s="366"/>
      <c r="DE53" s="366"/>
      <c r="DF53" s="366"/>
      <c r="DG53" s="366"/>
      <c r="DH53" s="366"/>
      <c r="DI53" s="366"/>
      <c r="DJ53" s="361"/>
      <c r="DK53" s="362"/>
      <c r="DL53" s="362"/>
      <c r="DM53" s="362"/>
      <c r="DN53" s="362"/>
      <c r="DO53" s="362"/>
      <c r="DP53" s="367"/>
      <c r="DQ53" s="158"/>
      <c r="DR53" s="158"/>
      <c r="DS53" s="158"/>
      <c r="DT53" s="158"/>
      <c r="DU53" s="158"/>
      <c r="DV53" s="158"/>
      <c r="DW53" s="158"/>
      <c r="DX53" s="158"/>
      <c r="DY53" s="158"/>
      <c r="DZ53" s="158"/>
      <c r="EA53" s="158"/>
      <c r="EB53" s="158"/>
      <c r="EC53" s="158"/>
      <c r="ED53" s="158"/>
      <c r="EE53" s="158"/>
      <c r="EF53" s="158"/>
      <c r="EG53" s="158"/>
      <c r="EH53" s="158"/>
      <c r="EI53" s="158"/>
      <c r="EJ53" s="162"/>
      <c r="EK53" s="162"/>
      <c r="EL53" s="179"/>
      <c r="EM53" s="248"/>
      <c r="EN53" s="247"/>
      <c r="EO53" s="247"/>
      <c r="EP53" s="247"/>
      <c r="EQ53" s="247"/>
      <c r="ER53" s="247"/>
      <c r="ES53" s="244"/>
      <c r="FA53" s="178"/>
      <c r="FB53" s="391" t="s">
        <v>2250</v>
      </c>
      <c r="FC53" s="366"/>
      <c r="FD53" s="366"/>
      <c r="FE53" s="366"/>
      <c r="FF53" s="366"/>
      <c r="FG53" s="366"/>
      <c r="FH53" s="366"/>
      <c r="FI53" s="366"/>
      <c r="FJ53" s="361"/>
      <c r="FK53" s="362"/>
      <c r="FL53" s="362"/>
      <c r="FM53" s="362"/>
      <c r="FN53" s="362"/>
      <c r="FO53" s="362"/>
      <c r="FP53" s="367"/>
      <c r="FQ53" s="158"/>
      <c r="FR53" s="158"/>
      <c r="FS53" s="158"/>
      <c r="FT53" s="158"/>
      <c r="FU53" s="158"/>
      <c r="FV53" s="158"/>
      <c r="FW53" s="158"/>
      <c r="FX53" s="158"/>
      <c r="FY53" s="158"/>
      <c r="FZ53" s="158"/>
      <c r="GA53" s="158"/>
      <c r="GB53" s="158"/>
      <c r="GC53" s="158"/>
      <c r="GD53" s="158"/>
      <c r="GE53" s="158"/>
      <c r="GF53" s="158"/>
      <c r="GG53" s="158"/>
      <c r="GH53" s="158"/>
      <c r="GI53" s="158"/>
      <c r="GJ53" s="162"/>
      <c r="GK53" s="162"/>
      <c r="GL53" s="179"/>
      <c r="GM53" s="248"/>
      <c r="GN53" s="247"/>
      <c r="GO53" s="247"/>
      <c r="GP53" s="247"/>
      <c r="GQ53" s="247"/>
      <c r="GR53" s="247"/>
    </row>
    <row r="54" spans="1:200" ht="31.05" customHeight="1">
      <c r="A54" s="178"/>
      <c r="B54" s="418" t="s">
        <v>2255</v>
      </c>
      <c r="C54" s="419"/>
      <c r="D54" s="419"/>
      <c r="E54" s="419"/>
      <c r="F54" s="419"/>
      <c r="G54" s="419"/>
      <c r="H54" s="419"/>
      <c r="I54" s="490"/>
      <c r="J54" s="174"/>
      <c r="K54" s="256" t="s">
        <v>52</v>
      </c>
      <c r="L54" s="256"/>
      <c r="M54" s="256"/>
      <c r="N54" s="256"/>
      <c r="O54" s="159"/>
      <c r="P54" s="265"/>
      <c r="Q54" s="291" t="s">
        <v>53</v>
      </c>
      <c r="R54" s="255"/>
      <c r="S54" s="255"/>
      <c r="T54" s="159"/>
      <c r="U54" s="255"/>
      <c r="V54" s="255"/>
      <c r="W54" s="159"/>
      <c r="X54" s="255"/>
      <c r="Y54" s="255"/>
      <c r="Z54" s="175"/>
      <c r="AA54" s="178"/>
      <c r="AB54" s="162"/>
      <c r="AC54" s="162"/>
      <c r="AD54" s="162"/>
      <c r="AE54" s="162"/>
      <c r="AF54" s="162"/>
      <c r="AG54" s="162"/>
      <c r="AH54" s="162"/>
      <c r="AI54" s="162"/>
      <c r="AJ54" s="162"/>
      <c r="AK54" s="162"/>
      <c r="AL54" s="179"/>
      <c r="AM54" s="248"/>
      <c r="AN54" s="247" t="b">
        <v>0</v>
      </c>
      <c r="AO54" s="247" t="b">
        <v>0</v>
      </c>
      <c r="AP54" s="247"/>
      <c r="AQ54" s="247"/>
      <c r="AR54" s="247"/>
      <c r="AS54" s="244"/>
      <c r="BA54" s="178"/>
      <c r="BB54" s="418" t="s">
        <v>2255</v>
      </c>
      <c r="BC54" s="419"/>
      <c r="BD54" s="419"/>
      <c r="BE54" s="419"/>
      <c r="BF54" s="419"/>
      <c r="BG54" s="419"/>
      <c r="BH54" s="419"/>
      <c r="BI54" s="490"/>
      <c r="BJ54" s="174"/>
      <c r="BK54" s="315" t="s">
        <v>52</v>
      </c>
      <c r="BL54" s="315"/>
      <c r="BM54" s="315"/>
      <c r="BN54" s="315"/>
      <c r="BO54" s="159"/>
      <c r="BP54" s="323"/>
      <c r="BQ54" s="291" t="s">
        <v>53</v>
      </c>
      <c r="BR54" s="319"/>
      <c r="BS54" s="319"/>
      <c r="BT54" s="159"/>
      <c r="BU54" s="319"/>
      <c r="BV54" s="319"/>
      <c r="BW54" s="159"/>
      <c r="BX54" s="319"/>
      <c r="BY54" s="319"/>
      <c r="BZ54" s="175"/>
      <c r="CA54" s="178"/>
      <c r="CB54" s="162"/>
      <c r="CC54" s="162"/>
      <c r="CD54" s="162"/>
      <c r="CE54" s="162"/>
      <c r="CF54" s="162"/>
      <c r="CG54" s="162"/>
      <c r="CH54" s="162"/>
      <c r="CI54" s="162"/>
      <c r="CJ54" s="162"/>
      <c r="CK54" s="162"/>
      <c r="CL54" s="179"/>
      <c r="CM54" s="248"/>
      <c r="CN54" s="247" t="b">
        <v>0</v>
      </c>
      <c r="CO54" s="247" t="b">
        <v>0</v>
      </c>
      <c r="CP54" s="247"/>
      <c r="CQ54" s="247"/>
      <c r="CR54" s="247"/>
      <c r="CS54" s="244"/>
      <c r="DA54" s="178"/>
      <c r="DB54" s="418" t="s">
        <v>2255</v>
      </c>
      <c r="DC54" s="419"/>
      <c r="DD54" s="419"/>
      <c r="DE54" s="419"/>
      <c r="DF54" s="419"/>
      <c r="DG54" s="419"/>
      <c r="DH54" s="419"/>
      <c r="DI54" s="490"/>
      <c r="DJ54" s="174"/>
      <c r="DK54" s="315" t="s">
        <v>52</v>
      </c>
      <c r="DL54" s="315"/>
      <c r="DM54" s="315"/>
      <c r="DN54" s="315"/>
      <c r="DO54" s="159"/>
      <c r="DP54" s="323"/>
      <c r="DQ54" s="291" t="s">
        <v>53</v>
      </c>
      <c r="DR54" s="319"/>
      <c r="DS54" s="319"/>
      <c r="DT54" s="159"/>
      <c r="DU54" s="319"/>
      <c r="DV54" s="319"/>
      <c r="DW54" s="159"/>
      <c r="DX54" s="319"/>
      <c r="DY54" s="319"/>
      <c r="DZ54" s="175"/>
      <c r="EA54" s="178"/>
      <c r="EB54" s="162"/>
      <c r="EC54" s="162"/>
      <c r="ED54" s="162"/>
      <c r="EE54" s="162"/>
      <c r="EF54" s="162"/>
      <c r="EG54" s="162"/>
      <c r="EH54" s="162"/>
      <c r="EI54" s="162"/>
      <c r="EJ54" s="162"/>
      <c r="EK54" s="162"/>
      <c r="EL54" s="179"/>
      <c r="EM54" s="248"/>
      <c r="EN54" s="247" t="b">
        <v>0</v>
      </c>
      <c r="EO54" s="247" t="b">
        <v>0</v>
      </c>
      <c r="EP54" s="247"/>
      <c r="EQ54" s="247"/>
      <c r="ER54" s="247"/>
      <c r="ES54" s="244"/>
      <c r="FA54" s="178"/>
      <c r="FB54" s="418" t="s">
        <v>2255</v>
      </c>
      <c r="FC54" s="419"/>
      <c r="FD54" s="419"/>
      <c r="FE54" s="419"/>
      <c r="FF54" s="419"/>
      <c r="FG54" s="419"/>
      <c r="FH54" s="419"/>
      <c r="FI54" s="490"/>
      <c r="FJ54" s="174"/>
      <c r="FK54" s="333" t="s">
        <v>52</v>
      </c>
      <c r="FL54" s="333"/>
      <c r="FM54" s="333"/>
      <c r="FN54" s="333"/>
      <c r="FO54" s="159"/>
      <c r="FP54" s="341"/>
      <c r="FQ54" s="291" t="s">
        <v>53</v>
      </c>
      <c r="FR54" s="337"/>
      <c r="FS54" s="337"/>
      <c r="FT54" s="159"/>
      <c r="FU54" s="337"/>
      <c r="FV54" s="337"/>
      <c r="FW54" s="159"/>
      <c r="FX54" s="337"/>
      <c r="FY54" s="337"/>
      <c r="FZ54" s="175"/>
      <c r="GA54" s="178"/>
      <c r="GB54" s="162"/>
      <c r="GC54" s="162"/>
      <c r="GD54" s="162"/>
      <c r="GE54" s="162"/>
      <c r="GF54" s="162"/>
      <c r="GG54" s="162"/>
      <c r="GH54" s="162"/>
      <c r="GI54" s="162"/>
      <c r="GJ54" s="162"/>
      <c r="GK54" s="162"/>
      <c r="GL54" s="179"/>
      <c r="GM54" s="248"/>
      <c r="GN54" s="247" t="b">
        <v>0</v>
      </c>
      <c r="GO54" s="247" t="b">
        <v>0</v>
      </c>
      <c r="GP54" s="247"/>
      <c r="GQ54" s="247"/>
      <c r="GR54" s="247"/>
    </row>
    <row r="55" spans="1:200" ht="17.100000000000001" customHeight="1">
      <c r="A55" s="178"/>
      <c r="B55" s="423" t="s">
        <v>2256</v>
      </c>
      <c r="C55" s="424"/>
      <c r="D55" s="424"/>
      <c r="E55" s="424"/>
      <c r="F55" s="424"/>
      <c r="G55" s="424"/>
      <c r="H55" s="424"/>
      <c r="I55" s="425"/>
      <c r="J55" s="174"/>
      <c r="K55" s="185" t="s">
        <v>54</v>
      </c>
      <c r="L55" s="185"/>
      <c r="M55" s="185"/>
      <c r="N55" s="185"/>
      <c r="O55" s="185"/>
      <c r="P55" s="185"/>
      <c r="Q55" s="159"/>
      <c r="R55" s="159"/>
      <c r="S55" s="440" t="s">
        <v>2423</v>
      </c>
      <c r="T55" s="440"/>
      <c r="U55" s="440"/>
      <c r="V55" s="440"/>
      <c r="W55" s="440"/>
      <c r="X55" s="159"/>
      <c r="Y55" s="159"/>
      <c r="Z55" s="357" t="s">
        <v>56</v>
      </c>
      <c r="AA55" s="357"/>
      <c r="AB55" s="357"/>
      <c r="AC55" s="357"/>
      <c r="AD55" s="357"/>
      <c r="AE55" s="357"/>
      <c r="AF55" s="357"/>
      <c r="AG55" s="357"/>
      <c r="AH55" s="357"/>
      <c r="AI55" s="358"/>
      <c r="AJ55" s="162"/>
      <c r="AK55" s="162"/>
      <c r="AL55" s="179"/>
      <c r="AN55" s="6" t="b">
        <v>0</v>
      </c>
      <c r="AO55" s="6" t="b">
        <v>0</v>
      </c>
      <c r="AP55" s="6" t="b">
        <v>0</v>
      </c>
      <c r="AS55" s="244"/>
      <c r="BA55" s="178"/>
      <c r="BB55" s="423" t="s">
        <v>2256</v>
      </c>
      <c r="BC55" s="424"/>
      <c r="BD55" s="424"/>
      <c r="BE55" s="424"/>
      <c r="BF55" s="424"/>
      <c r="BG55" s="424"/>
      <c r="BH55" s="424"/>
      <c r="BI55" s="425"/>
      <c r="BJ55" s="174"/>
      <c r="BK55" s="185" t="s">
        <v>54</v>
      </c>
      <c r="BL55" s="185"/>
      <c r="BM55" s="185"/>
      <c r="BN55" s="185"/>
      <c r="BO55" s="185"/>
      <c r="BP55" s="185"/>
      <c r="BQ55" s="159"/>
      <c r="BR55" s="159"/>
      <c r="BS55" s="440" t="s">
        <v>2423</v>
      </c>
      <c r="BT55" s="440"/>
      <c r="BU55" s="440"/>
      <c r="BV55" s="440"/>
      <c r="BW55" s="440"/>
      <c r="BX55" s="159"/>
      <c r="BY55" s="159"/>
      <c r="BZ55" s="357" t="s">
        <v>56</v>
      </c>
      <c r="CA55" s="357"/>
      <c r="CB55" s="357"/>
      <c r="CC55" s="357"/>
      <c r="CD55" s="357"/>
      <c r="CE55" s="357"/>
      <c r="CF55" s="357"/>
      <c r="CG55" s="357"/>
      <c r="CH55" s="357"/>
      <c r="CI55" s="358"/>
      <c r="CJ55" s="162"/>
      <c r="CK55" s="162"/>
      <c r="CL55" s="179"/>
      <c r="CN55" s="6" t="b">
        <v>0</v>
      </c>
      <c r="CO55" s="6" t="b">
        <v>0</v>
      </c>
      <c r="CP55" s="6" t="b">
        <v>0</v>
      </c>
      <c r="CS55" s="244"/>
      <c r="DA55" s="178"/>
      <c r="DB55" s="423" t="s">
        <v>2256</v>
      </c>
      <c r="DC55" s="424"/>
      <c r="DD55" s="424"/>
      <c r="DE55" s="424"/>
      <c r="DF55" s="424"/>
      <c r="DG55" s="424"/>
      <c r="DH55" s="424"/>
      <c r="DI55" s="425"/>
      <c r="DJ55" s="174"/>
      <c r="DK55" s="185" t="s">
        <v>54</v>
      </c>
      <c r="DL55" s="185"/>
      <c r="DM55" s="185"/>
      <c r="DN55" s="185"/>
      <c r="DO55" s="185"/>
      <c r="DP55" s="185"/>
      <c r="DQ55" s="159"/>
      <c r="DR55" s="159"/>
      <c r="DS55" s="440" t="s">
        <v>2423</v>
      </c>
      <c r="DT55" s="440"/>
      <c r="DU55" s="440"/>
      <c r="DV55" s="440"/>
      <c r="DW55" s="440"/>
      <c r="DX55" s="159"/>
      <c r="DY55" s="159"/>
      <c r="DZ55" s="357" t="s">
        <v>56</v>
      </c>
      <c r="EA55" s="357"/>
      <c r="EB55" s="357"/>
      <c r="EC55" s="357"/>
      <c r="ED55" s="357"/>
      <c r="EE55" s="357"/>
      <c r="EF55" s="357"/>
      <c r="EG55" s="357"/>
      <c r="EH55" s="357"/>
      <c r="EI55" s="358"/>
      <c r="EJ55" s="162"/>
      <c r="EK55" s="162"/>
      <c r="EL55" s="179"/>
      <c r="EN55" s="247" t="b">
        <v>0</v>
      </c>
      <c r="EO55" s="247" t="b">
        <v>0</v>
      </c>
      <c r="EP55" s="6" t="b">
        <v>0</v>
      </c>
      <c r="ES55" s="244"/>
      <c r="FA55" s="178"/>
      <c r="FB55" s="423" t="s">
        <v>2256</v>
      </c>
      <c r="FC55" s="424"/>
      <c r="FD55" s="424"/>
      <c r="FE55" s="424"/>
      <c r="FF55" s="424"/>
      <c r="FG55" s="424"/>
      <c r="FH55" s="424"/>
      <c r="FI55" s="425"/>
      <c r="FJ55" s="174"/>
      <c r="FK55" s="185" t="s">
        <v>54</v>
      </c>
      <c r="FL55" s="185"/>
      <c r="FM55" s="185"/>
      <c r="FN55" s="185"/>
      <c r="FO55" s="185"/>
      <c r="FP55" s="185"/>
      <c r="FQ55" s="159"/>
      <c r="FR55" s="159"/>
      <c r="FS55" s="440" t="s">
        <v>2423</v>
      </c>
      <c r="FT55" s="440"/>
      <c r="FU55" s="440"/>
      <c r="FV55" s="440"/>
      <c r="FW55" s="440"/>
      <c r="FX55" s="159"/>
      <c r="FY55" s="159"/>
      <c r="FZ55" s="357" t="s">
        <v>56</v>
      </c>
      <c r="GA55" s="357"/>
      <c r="GB55" s="357"/>
      <c r="GC55" s="357"/>
      <c r="GD55" s="357"/>
      <c r="GE55" s="357"/>
      <c r="GF55" s="357"/>
      <c r="GG55" s="357"/>
      <c r="GH55" s="357"/>
      <c r="GI55" s="358"/>
      <c r="GJ55" s="162"/>
      <c r="GK55" s="162"/>
      <c r="GL55" s="179"/>
      <c r="GN55" s="247" t="b">
        <v>0</v>
      </c>
      <c r="GO55" s="247" t="b">
        <v>0</v>
      </c>
      <c r="GP55" s="6" t="b">
        <v>0</v>
      </c>
    </row>
    <row r="56" spans="1:200" ht="17.100000000000001" customHeight="1">
      <c r="A56" s="178"/>
      <c r="B56" s="426"/>
      <c r="C56" s="427"/>
      <c r="D56" s="427"/>
      <c r="E56" s="427"/>
      <c r="F56" s="427"/>
      <c r="G56" s="427"/>
      <c r="H56" s="427"/>
      <c r="I56" s="428"/>
      <c r="J56" s="176"/>
      <c r="K56" s="386" t="s">
        <v>57</v>
      </c>
      <c r="L56" s="386"/>
      <c r="M56" s="386"/>
      <c r="N56" s="386"/>
      <c r="O56" s="386"/>
      <c r="P56" s="386"/>
      <c r="Q56" s="386"/>
      <c r="R56" s="386"/>
      <c r="S56" s="160"/>
      <c r="T56" s="160"/>
      <c r="U56" s="386" t="s">
        <v>58</v>
      </c>
      <c r="V56" s="386"/>
      <c r="W56" s="386"/>
      <c r="X56" s="386"/>
      <c r="Y56" s="160"/>
      <c r="Z56" s="160"/>
      <c r="AA56" s="160"/>
      <c r="AB56" s="160"/>
      <c r="AC56" s="160"/>
      <c r="AD56" s="160"/>
      <c r="AE56" s="160"/>
      <c r="AF56" s="160"/>
      <c r="AG56" s="160"/>
      <c r="AH56" s="160"/>
      <c r="AI56" s="177"/>
      <c r="AJ56" s="162"/>
      <c r="AK56" s="162"/>
      <c r="AL56" s="179"/>
      <c r="AN56" s="6" t="b">
        <v>0</v>
      </c>
      <c r="AO56" s="6" t="b">
        <v>0</v>
      </c>
      <c r="AS56" s="244"/>
      <c r="BA56" s="178"/>
      <c r="BB56" s="426"/>
      <c r="BC56" s="427"/>
      <c r="BD56" s="427"/>
      <c r="BE56" s="427"/>
      <c r="BF56" s="427"/>
      <c r="BG56" s="427"/>
      <c r="BH56" s="427"/>
      <c r="BI56" s="428"/>
      <c r="BJ56" s="176"/>
      <c r="BK56" s="386" t="s">
        <v>57</v>
      </c>
      <c r="BL56" s="386"/>
      <c r="BM56" s="386"/>
      <c r="BN56" s="386"/>
      <c r="BO56" s="386"/>
      <c r="BP56" s="386"/>
      <c r="BQ56" s="386"/>
      <c r="BR56" s="386"/>
      <c r="BS56" s="160"/>
      <c r="BT56" s="160"/>
      <c r="BU56" s="386" t="s">
        <v>58</v>
      </c>
      <c r="BV56" s="386"/>
      <c r="BW56" s="386"/>
      <c r="BX56" s="386"/>
      <c r="BY56" s="160"/>
      <c r="BZ56" s="160"/>
      <c r="CA56" s="160"/>
      <c r="CB56" s="160"/>
      <c r="CC56" s="160"/>
      <c r="CD56" s="160"/>
      <c r="CE56" s="160"/>
      <c r="CF56" s="160"/>
      <c r="CG56" s="160"/>
      <c r="CH56" s="160"/>
      <c r="CI56" s="177"/>
      <c r="CJ56" s="162"/>
      <c r="CK56" s="162"/>
      <c r="CL56" s="179"/>
      <c r="CN56" s="6" t="b">
        <v>0</v>
      </c>
      <c r="CO56" s="6" t="b">
        <v>0</v>
      </c>
      <c r="CS56" s="244"/>
      <c r="DA56" s="178"/>
      <c r="DB56" s="426"/>
      <c r="DC56" s="427"/>
      <c r="DD56" s="427"/>
      <c r="DE56" s="427"/>
      <c r="DF56" s="427"/>
      <c r="DG56" s="427"/>
      <c r="DH56" s="427"/>
      <c r="DI56" s="428"/>
      <c r="DJ56" s="176"/>
      <c r="DK56" s="386" t="s">
        <v>57</v>
      </c>
      <c r="DL56" s="386"/>
      <c r="DM56" s="386"/>
      <c r="DN56" s="386"/>
      <c r="DO56" s="386"/>
      <c r="DP56" s="386"/>
      <c r="DQ56" s="386"/>
      <c r="DR56" s="386"/>
      <c r="DS56" s="160"/>
      <c r="DT56" s="160"/>
      <c r="DU56" s="386" t="s">
        <v>58</v>
      </c>
      <c r="DV56" s="386"/>
      <c r="DW56" s="386"/>
      <c r="DX56" s="386"/>
      <c r="DY56" s="160"/>
      <c r="DZ56" s="160"/>
      <c r="EA56" s="160"/>
      <c r="EB56" s="160"/>
      <c r="EC56" s="160"/>
      <c r="ED56" s="160"/>
      <c r="EE56" s="160"/>
      <c r="EF56" s="160"/>
      <c r="EG56" s="160"/>
      <c r="EH56" s="160"/>
      <c r="EI56" s="177"/>
      <c r="EJ56" s="162"/>
      <c r="EK56" s="162"/>
      <c r="EL56" s="179"/>
      <c r="EN56" s="247" t="b">
        <v>0</v>
      </c>
      <c r="EO56" s="247" t="b">
        <v>0</v>
      </c>
      <c r="ES56" s="244"/>
      <c r="FA56" s="178"/>
      <c r="FB56" s="426"/>
      <c r="FC56" s="427"/>
      <c r="FD56" s="427"/>
      <c r="FE56" s="427"/>
      <c r="FF56" s="427"/>
      <c r="FG56" s="427"/>
      <c r="FH56" s="427"/>
      <c r="FI56" s="428"/>
      <c r="FJ56" s="176"/>
      <c r="FK56" s="386" t="s">
        <v>57</v>
      </c>
      <c r="FL56" s="386"/>
      <c r="FM56" s="386"/>
      <c r="FN56" s="386"/>
      <c r="FO56" s="386"/>
      <c r="FP56" s="386"/>
      <c r="FQ56" s="386"/>
      <c r="FR56" s="386"/>
      <c r="FS56" s="160"/>
      <c r="FT56" s="160"/>
      <c r="FU56" s="386" t="s">
        <v>58</v>
      </c>
      <c r="FV56" s="386"/>
      <c r="FW56" s="386"/>
      <c r="FX56" s="386"/>
      <c r="FY56" s="160"/>
      <c r="FZ56" s="160"/>
      <c r="GA56" s="160"/>
      <c r="GB56" s="160"/>
      <c r="GC56" s="160"/>
      <c r="GD56" s="160"/>
      <c r="GE56" s="160"/>
      <c r="GF56" s="160"/>
      <c r="GG56" s="160"/>
      <c r="GH56" s="160"/>
      <c r="GI56" s="177"/>
      <c r="GJ56" s="162"/>
      <c r="GK56" s="162"/>
      <c r="GL56" s="179"/>
      <c r="GN56" s="247" t="b">
        <v>0</v>
      </c>
      <c r="GO56" s="247" t="b">
        <v>0</v>
      </c>
    </row>
    <row r="57" spans="1:200" ht="17.100000000000001" customHeight="1">
      <c r="A57" s="178"/>
      <c r="B57" s="437" t="s">
        <v>2257</v>
      </c>
      <c r="C57" s="422"/>
      <c r="D57" s="422"/>
      <c r="E57" s="422"/>
      <c r="F57" s="422"/>
      <c r="G57" s="422"/>
      <c r="H57" s="422"/>
      <c r="I57" s="429"/>
      <c r="J57" s="180"/>
      <c r="K57" s="366" t="s">
        <v>59</v>
      </c>
      <c r="L57" s="366"/>
      <c r="M57" s="366"/>
      <c r="N57" s="366"/>
      <c r="O57" s="366"/>
      <c r="P57" s="293"/>
      <c r="Q57" s="181"/>
      <c r="R57" s="422" t="s">
        <v>60</v>
      </c>
      <c r="S57" s="422"/>
      <c r="T57" s="422"/>
      <c r="U57" s="422"/>
      <c r="V57" s="422"/>
      <c r="W57" s="422"/>
      <c r="X57" s="181"/>
      <c r="Y57" s="366" t="s">
        <v>61</v>
      </c>
      <c r="Z57" s="366"/>
      <c r="AA57" s="366"/>
      <c r="AB57" s="366"/>
      <c r="AC57" s="366"/>
      <c r="AD57" s="392"/>
      <c r="AE57" s="162"/>
      <c r="AF57" s="162"/>
      <c r="AG57" s="162"/>
      <c r="AH57" s="162"/>
      <c r="AI57" s="294"/>
      <c r="AJ57" s="162"/>
      <c r="AK57" s="162"/>
      <c r="AL57" s="179"/>
      <c r="AN57" s="6" t="b">
        <v>0</v>
      </c>
      <c r="AO57" s="6" t="b">
        <v>0</v>
      </c>
      <c r="AP57" s="6" t="b">
        <v>0</v>
      </c>
      <c r="AS57" s="244"/>
      <c r="BA57" s="178"/>
      <c r="BB57" s="437" t="s">
        <v>2257</v>
      </c>
      <c r="BC57" s="422"/>
      <c r="BD57" s="422"/>
      <c r="BE57" s="422"/>
      <c r="BF57" s="422"/>
      <c r="BG57" s="422"/>
      <c r="BH57" s="422"/>
      <c r="BI57" s="429"/>
      <c r="BJ57" s="180"/>
      <c r="BK57" s="366" t="s">
        <v>59</v>
      </c>
      <c r="BL57" s="366"/>
      <c r="BM57" s="366"/>
      <c r="BN57" s="366"/>
      <c r="BO57" s="366"/>
      <c r="BP57" s="293"/>
      <c r="BQ57" s="181"/>
      <c r="BR57" s="422" t="s">
        <v>60</v>
      </c>
      <c r="BS57" s="422"/>
      <c r="BT57" s="422"/>
      <c r="BU57" s="422"/>
      <c r="BV57" s="422"/>
      <c r="BW57" s="422"/>
      <c r="BX57" s="181"/>
      <c r="BY57" s="366" t="s">
        <v>61</v>
      </c>
      <c r="BZ57" s="366"/>
      <c r="CA57" s="366"/>
      <c r="CB57" s="366"/>
      <c r="CC57" s="366"/>
      <c r="CD57" s="392"/>
      <c r="CE57" s="162"/>
      <c r="CF57" s="162"/>
      <c r="CG57" s="162"/>
      <c r="CH57" s="162"/>
      <c r="CI57" s="294"/>
      <c r="CJ57" s="162"/>
      <c r="CK57" s="162"/>
      <c r="CL57" s="179"/>
      <c r="CN57" s="6" t="b">
        <v>0</v>
      </c>
      <c r="CO57" s="6" t="b">
        <v>0</v>
      </c>
      <c r="CP57" s="6" t="b">
        <v>0</v>
      </c>
      <c r="CS57" s="244"/>
      <c r="DA57" s="178"/>
      <c r="DB57" s="437" t="s">
        <v>2257</v>
      </c>
      <c r="DC57" s="422"/>
      <c r="DD57" s="422"/>
      <c r="DE57" s="422"/>
      <c r="DF57" s="422"/>
      <c r="DG57" s="422"/>
      <c r="DH57" s="422"/>
      <c r="DI57" s="429"/>
      <c r="DJ57" s="180"/>
      <c r="DK57" s="366" t="s">
        <v>59</v>
      </c>
      <c r="DL57" s="366"/>
      <c r="DM57" s="366"/>
      <c r="DN57" s="366"/>
      <c r="DO57" s="366"/>
      <c r="DP57" s="293"/>
      <c r="DQ57" s="181"/>
      <c r="DR57" s="422" t="s">
        <v>60</v>
      </c>
      <c r="DS57" s="422"/>
      <c r="DT57" s="422"/>
      <c r="DU57" s="422"/>
      <c r="DV57" s="422"/>
      <c r="DW57" s="422"/>
      <c r="DX57" s="181"/>
      <c r="DY57" s="366" t="s">
        <v>61</v>
      </c>
      <c r="DZ57" s="366"/>
      <c r="EA57" s="366"/>
      <c r="EB57" s="366"/>
      <c r="EC57" s="366"/>
      <c r="ED57" s="392"/>
      <c r="EE57" s="162"/>
      <c r="EF57" s="162"/>
      <c r="EG57" s="162"/>
      <c r="EH57" s="162"/>
      <c r="EI57" s="294"/>
      <c r="EJ57" s="162"/>
      <c r="EK57" s="162"/>
      <c r="EL57" s="179"/>
      <c r="EN57" s="247" t="b">
        <v>0</v>
      </c>
      <c r="EO57" s="247" t="b">
        <v>0</v>
      </c>
      <c r="EP57" s="6" t="b">
        <v>0</v>
      </c>
      <c r="ES57" s="244"/>
      <c r="FA57" s="178"/>
      <c r="FB57" s="437" t="s">
        <v>2257</v>
      </c>
      <c r="FC57" s="422"/>
      <c r="FD57" s="422"/>
      <c r="FE57" s="422"/>
      <c r="FF57" s="422"/>
      <c r="FG57" s="422"/>
      <c r="FH57" s="422"/>
      <c r="FI57" s="429"/>
      <c r="FJ57" s="180"/>
      <c r="FK57" s="366" t="s">
        <v>59</v>
      </c>
      <c r="FL57" s="366"/>
      <c r="FM57" s="366"/>
      <c r="FN57" s="366"/>
      <c r="FO57" s="366"/>
      <c r="FP57" s="293"/>
      <c r="FQ57" s="181"/>
      <c r="FR57" s="422" t="s">
        <v>60</v>
      </c>
      <c r="FS57" s="422"/>
      <c r="FT57" s="422"/>
      <c r="FU57" s="422"/>
      <c r="FV57" s="422"/>
      <c r="FW57" s="422"/>
      <c r="FX57" s="181"/>
      <c r="FY57" s="366" t="s">
        <v>61</v>
      </c>
      <c r="FZ57" s="366"/>
      <c r="GA57" s="366"/>
      <c r="GB57" s="366"/>
      <c r="GC57" s="366"/>
      <c r="GD57" s="392"/>
      <c r="GE57" s="162"/>
      <c r="GF57" s="162"/>
      <c r="GG57" s="162"/>
      <c r="GH57" s="162"/>
      <c r="GI57" s="294"/>
      <c r="GJ57" s="162"/>
      <c r="GK57" s="162"/>
      <c r="GL57" s="179"/>
      <c r="GN57" s="247" t="b">
        <v>0</v>
      </c>
      <c r="GO57" s="247" t="b">
        <v>0</v>
      </c>
      <c r="GP57" s="6" t="b">
        <v>0</v>
      </c>
    </row>
    <row r="58" spans="1:200" ht="17.100000000000001" customHeight="1">
      <c r="A58" s="178"/>
      <c r="B58" s="391" t="s">
        <v>2258</v>
      </c>
      <c r="C58" s="366"/>
      <c r="D58" s="366"/>
      <c r="E58" s="366"/>
      <c r="F58" s="366"/>
      <c r="G58" s="366"/>
      <c r="H58" s="366"/>
      <c r="I58" s="392"/>
      <c r="J58" s="180"/>
      <c r="K58" s="366" t="s">
        <v>62</v>
      </c>
      <c r="L58" s="366"/>
      <c r="M58" s="366"/>
      <c r="N58" s="366"/>
      <c r="O58" s="366"/>
      <c r="P58" s="293"/>
      <c r="Q58" s="181"/>
      <c r="R58" s="366" t="s">
        <v>63</v>
      </c>
      <c r="S58" s="366"/>
      <c r="T58" s="366"/>
      <c r="U58" s="366"/>
      <c r="V58" s="366"/>
      <c r="W58" s="366"/>
      <c r="X58" s="181"/>
      <c r="Y58" s="422" t="s">
        <v>64</v>
      </c>
      <c r="Z58" s="422"/>
      <c r="AA58" s="422"/>
      <c r="AB58" s="422"/>
      <c r="AC58" s="422"/>
      <c r="AD58" s="429"/>
      <c r="AE58" s="162"/>
      <c r="AF58" s="162"/>
      <c r="AG58" s="162"/>
      <c r="AH58" s="162"/>
      <c r="AI58" s="294"/>
      <c r="AJ58" s="162"/>
      <c r="AK58" s="162"/>
      <c r="AL58" s="179"/>
      <c r="AM58" s="4"/>
      <c r="AN58" s="6" t="b">
        <v>0</v>
      </c>
      <c r="AO58" s="6" t="b">
        <v>0</v>
      </c>
      <c r="AP58" s="6" t="b">
        <v>0</v>
      </c>
      <c r="AS58" s="244"/>
      <c r="BA58" s="178"/>
      <c r="BB58" s="391" t="s">
        <v>2258</v>
      </c>
      <c r="BC58" s="366"/>
      <c r="BD58" s="366"/>
      <c r="BE58" s="366"/>
      <c r="BF58" s="366"/>
      <c r="BG58" s="366"/>
      <c r="BH58" s="366"/>
      <c r="BI58" s="392"/>
      <c r="BJ58" s="180"/>
      <c r="BK58" s="366" t="s">
        <v>62</v>
      </c>
      <c r="BL58" s="366"/>
      <c r="BM58" s="366"/>
      <c r="BN58" s="366"/>
      <c r="BO58" s="366"/>
      <c r="BP58" s="293"/>
      <c r="BQ58" s="181"/>
      <c r="BR58" s="366" t="s">
        <v>63</v>
      </c>
      <c r="BS58" s="366"/>
      <c r="BT58" s="366"/>
      <c r="BU58" s="366"/>
      <c r="BV58" s="366"/>
      <c r="BW58" s="366"/>
      <c r="BX58" s="181"/>
      <c r="BY58" s="422" t="s">
        <v>64</v>
      </c>
      <c r="BZ58" s="422"/>
      <c r="CA58" s="422"/>
      <c r="CB58" s="422"/>
      <c r="CC58" s="422"/>
      <c r="CD58" s="429"/>
      <c r="CE58" s="162"/>
      <c r="CF58" s="162"/>
      <c r="CG58" s="162"/>
      <c r="CH58" s="162"/>
      <c r="CI58" s="294"/>
      <c r="CJ58" s="162"/>
      <c r="CK58" s="162"/>
      <c r="CL58" s="179"/>
      <c r="CM58" s="4"/>
      <c r="CN58" s="6" t="b">
        <v>0</v>
      </c>
      <c r="CO58" s="6" t="b">
        <v>0</v>
      </c>
      <c r="CP58" s="6" t="b">
        <v>0</v>
      </c>
      <c r="CS58" s="244"/>
      <c r="DA58" s="178"/>
      <c r="DB58" s="391" t="s">
        <v>2258</v>
      </c>
      <c r="DC58" s="366"/>
      <c r="DD58" s="366"/>
      <c r="DE58" s="366"/>
      <c r="DF58" s="366"/>
      <c r="DG58" s="366"/>
      <c r="DH58" s="366"/>
      <c r="DI58" s="392"/>
      <c r="DJ58" s="180"/>
      <c r="DK58" s="366" t="s">
        <v>62</v>
      </c>
      <c r="DL58" s="366"/>
      <c r="DM58" s="366"/>
      <c r="DN58" s="366"/>
      <c r="DO58" s="366"/>
      <c r="DP58" s="293"/>
      <c r="DQ58" s="181"/>
      <c r="DR58" s="366" t="s">
        <v>63</v>
      </c>
      <c r="DS58" s="366"/>
      <c r="DT58" s="366"/>
      <c r="DU58" s="366"/>
      <c r="DV58" s="366"/>
      <c r="DW58" s="366"/>
      <c r="DX58" s="181"/>
      <c r="DY58" s="422" t="s">
        <v>64</v>
      </c>
      <c r="DZ58" s="422"/>
      <c r="EA58" s="422"/>
      <c r="EB58" s="422"/>
      <c r="EC58" s="422"/>
      <c r="ED58" s="429"/>
      <c r="EE58" s="162"/>
      <c r="EF58" s="162"/>
      <c r="EG58" s="162"/>
      <c r="EH58" s="162"/>
      <c r="EI58" s="294"/>
      <c r="EJ58" s="162"/>
      <c r="EK58" s="162"/>
      <c r="EL58" s="179"/>
      <c r="EM58" s="4"/>
      <c r="EN58" s="247" t="b">
        <v>0</v>
      </c>
      <c r="EO58" s="247" t="b">
        <v>0</v>
      </c>
      <c r="EP58" s="6" t="b">
        <v>0</v>
      </c>
      <c r="ES58" s="244"/>
      <c r="FA58" s="178"/>
      <c r="FB58" s="391" t="s">
        <v>2258</v>
      </c>
      <c r="FC58" s="366"/>
      <c r="FD58" s="366"/>
      <c r="FE58" s="366"/>
      <c r="FF58" s="366"/>
      <c r="FG58" s="366"/>
      <c r="FH58" s="366"/>
      <c r="FI58" s="392"/>
      <c r="FJ58" s="180"/>
      <c r="FK58" s="366" t="s">
        <v>62</v>
      </c>
      <c r="FL58" s="366"/>
      <c r="FM58" s="366"/>
      <c r="FN58" s="366"/>
      <c r="FO58" s="366"/>
      <c r="FP58" s="293"/>
      <c r="FQ58" s="181"/>
      <c r="FR58" s="366" t="s">
        <v>63</v>
      </c>
      <c r="FS58" s="366"/>
      <c r="FT58" s="366"/>
      <c r="FU58" s="366"/>
      <c r="FV58" s="366"/>
      <c r="FW58" s="366"/>
      <c r="FX58" s="181"/>
      <c r="FY58" s="422" t="s">
        <v>64</v>
      </c>
      <c r="FZ58" s="422"/>
      <c r="GA58" s="422"/>
      <c r="GB58" s="422"/>
      <c r="GC58" s="422"/>
      <c r="GD58" s="429"/>
      <c r="GE58" s="162"/>
      <c r="GF58" s="162"/>
      <c r="GG58" s="162"/>
      <c r="GH58" s="162"/>
      <c r="GI58" s="294"/>
      <c r="GJ58" s="162"/>
      <c r="GK58" s="162"/>
      <c r="GL58" s="179"/>
      <c r="GM58" s="4"/>
      <c r="GN58" s="247" t="b">
        <v>0</v>
      </c>
      <c r="GO58" s="247" t="b">
        <v>0</v>
      </c>
      <c r="GP58" s="6" t="b">
        <v>0</v>
      </c>
    </row>
    <row r="59" spans="1:200" ht="17.100000000000001" customHeight="1">
      <c r="A59" s="178"/>
      <c r="B59" s="391" t="s">
        <v>2259</v>
      </c>
      <c r="C59" s="366"/>
      <c r="D59" s="366"/>
      <c r="E59" s="366"/>
      <c r="F59" s="366"/>
      <c r="G59" s="366"/>
      <c r="H59" s="366"/>
      <c r="I59" s="392"/>
      <c r="J59" s="174"/>
      <c r="K59" s="422" t="s">
        <v>65</v>
      </c>
      <c r="L59" s="422"/>
      <c r="M59" s="422"/>
      <c r="N59" s="422"/>
      <c r="O59" s="422"/>
      <c r="P59" s="422"/>
      <c r="Q59" s="159"/>
      <c r="R59" s="357" t="s">
        <v>66</v>
      </c>
      <c r="S59" s="357"/>
      <c r="T59" s="357"/>
      <c r="U59" s="357"/>
      <c r="V59" s="357"/>
      <c r="W59" s="357"/>
      <c r="X59" s="159"/>
      <c r="Y59" s="357" t="s">
        <v>67</v>
      </c>
      <c r="Z59" s="357"/>
      <c r="AA59" s="357"/>
      <c r="AB59" s="357"/>
      <c r="AC59" s="357"/>
      <c r="AD59" s="175"/>
      <c r="AE59" s="410"/>
      <c r="AF59" s="410"/>
      <c r="AG59" s="410"/>
      <c r="AH59" s="410"/>
      <c r="AI59" s="410"/>
      <c r="AJ59" s="162"/>
      <c r="AK59" s="162"/>
      <c r="AL59" s="179"/>
      <c r="AM59" s="4"/>
      <c r="AN59" s="6" t="b">
        <v>0</v>
      </c>
      <c r="AO59" s="6" t="b">
        <v>0</v>
      </c>
      <c r="AP59" s="6" t="b">
        <v>0</v>
      </c>
      <c r="AS59" s="244"/>
      <c r="AT59" s="246"/>
      <c r="AU59" s="246"/>
      <c r="AV59" s="246"/>
      <c r="AW59" s="246"/>
      <c r="AX59" s="246"/>
      <c r="AY59" s="246"/>
      <c r="BA59" s="178"/>
      <c r="BB59" s="391" t="s">
        <v>2259</v>
      </c>
      <c r="BC59" s="366"/>
      <c r="BD59" s="366"/>
      <c r="BE59" s="366"/>
      <c r="BF59" s="366"/>
      <c r="BG59" s="366"/>
      <c r="BH59" s="366"/>
      <c r="BI59" s="392"/>
      <c r="BJ59" s="174"/>
      <c r="BK59" s="422" t="s">
        <v>65</v>
      </c>
      <c r="BL59" s="422"/>
      <c r="BM59" s="422"/>
      <c r="BN59" s="422"/>
      <c r="BO59" s="422"/>
      <c r="BP59" s="422"/>
      <c r="BQ59" s="159"/>
      <c r="BR59" s="357" t="s">
        <v>66</v>
      </c>
      <c r="BS59" s="357"/>
      <c r="BT59" s="357"/>
      <c r="BU59" s="357"/>
      <c r="BV59" s="357"/>
      <c r="BW59" s="357"/>
      <c r="BX59" s="159"/>
      <c r="BY59" s="357" t="s">
        <v>67</v>
      </c>
      <c r="BZ59" s="357"/>
      <c r="CA59" s="357"/>
      <c r="CB59" s="357"/>
      <c r="CC59" s="357"/>
      <c r="CD59" s="175"/>
      <c r="CE59" s="410"/>
      <c r="CF59" s="410"/>
      <c r="CG59" s="410"/>
      <c r="CH59" s="410"/>
      <c r="CI59" s="410"/>
      <c r="CJ59" s="162"/>
      <c r="CK59" s="162"/>
      <c r="CL59" s="179"/>
      <c r="CM59" s="4"/>
      <c r="CN59" s="6" t="b">
        <v>0</v>
      </c>
      <c r="CO59" s="6" t="b">
        <v>0</v>
      </c>
      <c r="CP59" s="6" t="b">
        <v>0</v>
      </c>
      <c r="CS59" s="244"/>
      <c r="CT59" s="246"/>
      <c r="CU59" s="246"/>
      <c r="CV59" s="246"/>
      <c r="CW59" s="246"/>
      <c r="CX59" s="246"/>
      <c r="CY59" s="246"/>
      <c r="DA59" s="178"/>
      <c r="DB59" s="391" t="s">
        <v>2259</v>
      </c>
      <c r="DC59" s="366"/>
      <c r="DD59" s="366"/>
      <c r="DE59" s="366"/>
      <c r="DF59" s="366"/>
      <c r="DG59" s="366"/>
      <c r="DH59" s="366"/>
      <c r="DI59" s="392"/>
      <c r="DJ59" s="174"/>
      <c r="DK59" s="422" t="s">
        <v>65</v>
      </c>
      <c r="DL59" s="422"/>
      <c r="DM59" s="422"/>
      <c r="DN59" s="422"/>
      <c r="DO59" s="422"/>
      <c r="DP59" s="422"/>
      <c r="DQ59" s="159"/>
      <c r="DR59" s="357" t="s">
        <v>66</v>
      </c>
      <c r="DS59" s="357"/>
      <c r="DT59" s="357"/>
      <c r="DU59" s="357"/>
      <c r="DV59" s="357"/>
      <c r="DW59" s="357"/>
      <c r="DX59" s="159"/>
      <c r="DY59" s="357" t="s">
        <v>67</v>
      </c>
      <c r="DZ59" s="357"/>
      <c r="EA59" s="357"/>
      <c r="EB59" s="357"/>
      <c r="EC59" s="357"/>
      <c r="ED59" s="175"/>
      <c r="EE59" s="410"/>
      <c r="EF59" s="410"/>
      <c r="EG59" s="410"/>
      <c r="EH59" s="410"/>
      <c r="EI59" s="410"/>
      <c r="EJ59" s="162"/>
      <c r="EK59" s="162"/>
      <c r="EL59" s="179"/>
      <c r="EM59" s="4"/>
      <c r="EN59" s="247" t="b">
        <v>0</v>
      </c>
      <c r="EO59" s="247" t="b">
        <v>0</v>
      </c>
      <c r="EP59" s="6" t="b">
        <v>0</v>
      </c>
      <c r="ES59" s="244"/>
      <c r="ET59" s="246"/>
      <c r="FA59" s="178"/>
      <c r="FB59" s="391" t="s">
        <v>2259</v>
      </c>
      <c r="FC59" s="366"/>
      <c r="FD59" s="366"/>
      <c r="FE59" s="366"/>
      <c r="FF59" s="366"/>
      <c r="FG59" s="366"/>
      <c r="FH59" s="366"/>
      <c r="FI59" s="392"/>
      <c r="FJ59" s="174"/>
      <c r="FK59" s="422" t="s">
        <v>65</v>
      </c>
      <c r="FL59" s="422"/>
      <c r="FM59" s="422"/>
      <c r="FN59" s="422"/>
      <c r="FO59" s="422"/>
      <c r="FP59" s="422"/>
      <c r="FQ59" s="159"/>
      <c r="FR59" s="357" t="s">
        <v>66</v>
      </c>
      <c r="FS59" s="357"/>
      <c r="FT59" s="357"/>
      <c r="FU59" s="357"/>
      <c r="FV59" s="357"/>
      <c r="FW59" s="357"/>
      <c r="FX59" s="159"/>
      <c r="FY59" s="357" t="s">
        <v>67</v>
      </c>
      <c r="FZ59" s="357"/>
      <c r="GA59" s="357"/>
      <c r="GB59" s="357"/>
      <c r="GC59" s="357"/>
      <c r="GD59" s="175"/>
      <c r="GE59" s="410"/>
      <c r="GF59" s="410"/>
      <c r="GG59" s="410"/>
      <c r="GH59" s="410"/>
      <c r="GI59" s="410"/>
      <c r="GJ59" s="162"/>
      <c r="GK59" s="162"/>
      <c r="GL59" s="179"/>
      <c r="GM59" s="4"/>
      <c r="GN59" s="247" t="b">
        <v>0</v>
      </c>
      <c r="GO59" s="247" t="b">
        <v>0</v>
      </c>
      <c r="GP59" s="6" t="b">
        <v>0</v>
      </c>
    </row>
    <row r="60" spans="1:200" ht="17.100000000000001" customHeight="1">
      <c r="A60" s="178"/>
      <c r="B60" s="391" t="s">
        <v>2260</v>
      </c>
      <c r="C60" s="366"/>
      <c r="D60" s="366"/>
      <c r="E60" s="366"/>
      <c r="F60" s="366"/>
      <c r="G60" s="366"/>
      <c r="H60" s="366"/>
      <c r="I60" s="392"/>
      <c r="J60" s="180"/>
      <c r="K60" s="366" t="s">
        <v>68</v>
      </c>
      <c r="L60" s="366"/>
      <c r="M60" s="366"/>
      <c r="N60" s="366"/>
      <c r="O60" s="366"/>
      <c r="P60" s="491"/>
      <c r="Q60" s="198"/>
      <c r="R60" s="366" t="s">
        <v>69</v>
      </c>
      <c r="S60" s="366"/>
      <c r="T60" s="366"/>
      <c r="U60" s="366"/>
      <c r="V60" s="366"/>
      <c r="W60" s="181"/>
      <c r="X60" s="198"/>
      <c r="Y60" s="366" t="s">
        <v>70</v>
      </c>
      <c r="Z60" s="366"/>
      <c r="AA60" s="366"/>
      <c r="AB60" s="366"/>
      <c r="AC60" s="366"/>
      <c r="AD60" s="181"/>
      <c r="AE60" s="200"/>
      <c r="AF60" s="357" t="s">
        <v>71</v>
      </c>
      <c r="AG60" s="357"/>
      <c r="AH60" s="357"/>
      <c r="AI60" s="357"/>
      <c r="AJ60" s="357"/>
      <c r="AK60" s="256"/>
      <c r="AL60" s="218"/>
      <c r="AM60" s="261"/>
      <c r="AN60" s="6" t="b">
        <v>0</v>
      </c>
      <c r="AO60" s="6" t="b">
        <v>0</v>
      </c>
      <c r="AP60" s="6" t="b">
        <v>0</v>
      </c>
      <c r="AQ60" s="6" t="b">
        <v>0</v>
      </c>
      <c r="AS60" s="244"/>
      <c r="BA60" s="178"/>
      <c r="BB60" s="391" t="s">
        <v>2260</v>
      </c>
      <c r="BC60" s="366"/>
      <c r="BD60" s="366"/>
      <c r="BE60" s="366"/>
      <c r="BF60" s="366"/>
      <c r="BG60" s="366"/>
      <c r="BH60" s="366"/>
      <c r="BI60" s="392"/>
      <c r="BJ60" s="180"/>
      <c r="BK60" s="366" t="s">
        <v>68</v>
      </c>
      <c r="BL60" s="366"/>
      <c r="BM60" s="366"/>
      <c r="BN60" s="366"/>
      <c r="BO60" s="366"/>
      <c r="BP60" s="491"/>
      <c r="BQ60" s="198"/>
      <c r="BR60" s="366" t="s">
        <v>69</v>
      </c>
      <c r="BS60" s="366"/>
      <c r="BT60" s="366"/>
      <c r="BU60" s="366"/>
      <c r="BV60" s="366"/>
      <c r="BW60" s="181"/>
      <c r="BX60" s="198"/>
      <c r="BY60" s="366" t="s">
        <v>70</v>
      </c>
      <c r="BZ60" s="366"/>
      <c r="CA60" s="366"/>
      <c r="CB60" s="366"/>
      <c r="CC60" s="366"/>
      <c r="CD60" s="181"/>
      <c r="CE60" s="200"/>
      <c r="CF60" s="357" t="s">
        <v>71</v>
      </c>
      <c r="CG60" s="357"/>
      <c r="CH60" s="357"/>
      <c r="CI60" s="357"/>
      <c r="CJ60" s="357"/>
      <c r="CK60" s="315"/>
      <c r="CL60" s="218"/>
      <c r="CM60" s="320"/>
      <c r="CN60" s="6" t="b">
        <v>0</v>
      </c>
      <c r="CO60" s="6" t="b">
        <v>0</v>
      </c>
      <c r="CP60" s="6" t="b">
        <v>0</v>
      </c>
      <c r="CQ60" s="6" t="b">
        <v>0</v>
      </c>
      <c r="CS60" s="244"/>
      <c r="DA60" s="178"/>
      <c r="DB60" s="391" t="s">
        <v>2260</v>
      </c>
      <c r="DC60" s="366"/>
      <c r="DD60" s="366"/>
      <c r="DE60" s="366"/>
      <c r="DF60" s="366"/>
      <c r="DG60" s="366"/>
      <c r="DH60" s="366"/>
      <c r="DI60" s="392"/>
      <c r="DJ60" s="180"/>
      <c r="DK60" s="366" t="s">
        <v>68</v>
      </c>
      <c r="DL60" s="366"/>
      <c r="DM60" s="366"/>
      <c r="DN60" s="366"/>
      <c r="DO60" s="366"/>
      <c r="DP60" s="491"/>
      <c r="DQ60" s="198"/>
      <c r="DR60" s="366" t="s">
        <v>69</v>
      </c>
      <c r="DS60" s="366"/>
      <c r="DT60" s="366"/>
      <c r="DU60" s="366"/>
      <c r="DV60" s="366"/>
      <c r="DW60" s="181"/>
      <c r="DX60" s="198"/>
      <c r="DY60" s="366" t="s">
        <v>70</v>
      </c>
      <c r="DZ60" s="366"/>
      <c r="EA60" s="366"/>
      <c r="EB60" s="366"/>
      <c r="EC60" s="366"/>
      <c r="ED60" s="181"/>
      <c r="EE60" s="200"/>
      <c r="EF60" s="357" t="s">
        <v>71</v>
      </c>
      <c r="EG60" s="357"/>
      <c r="EH60" s="357"/>
      <c r="EI60" s="357"/>
      <c r="EJ60" s="357"/>
      <c r="EK60" s="315"/>
      <c r="EL60" s="218"/>
      <c r="EM60" s="320"/>
      <c r="EN60" s="6" t="b">
        <v>0</v>
      </c>
      <c r="EO60" s="6" t="b">
        <v>0</v>
      </c>
      <c r="EP60" s="6" t="b">
        <v>0</v>
      </c>
      <c r="EQ60" s="6" t="b">
        <v>0</v>
      </c>
      <c r="ES60" s="244"/>
      <c r="FA60" s="178"/>
      <c r="FB60" s="391" t="s">
        <v>2260</v>
      </c>
      <c r="FC60" s="366"/>
      <c r="FD60" s="366"/>
      <c r="FE60" s="366"/>
      <c r="FF60" s="366"/>
      <c r="FG60" s="366"/>
      <c r="FH60" s="366"/>
      <c r="FI60" s="392"/>
      <c r="FJ60" s="180"/>
      <c r="FK60" s="366" t="s">
        <v>68</v>
      </c>
      <c r="FL60" s="366"/>
      <c r="FM60" s="366"/>
      <c r="FN60" s="366"/>
      <c r="FO60" s="366"/>
      <c r="FP60" s="491"/>
      <c r="FQ60" s="198"/>
      <c r="FR60" s="366" t="s">
        <v>69</v>
      </c>
      <c r="FS60" s="366"/>
      <c r="FT60" s="366"/>
      <c r="FU60" s="366"/>
      <c r="FV60" s="366"/>
      <c r="FW60" s="181"/>
      <c r="FX60" s="198"/>
      <c r="FY60" s="366" t="s">
        <v>70</v>
      </c>
      <c r="FZ60" s="366"/>
      <c r="GA60" s="366"/>
      <c r="GB60" s="366"/>
      <c r="GC60" s="366"/>
      <c r="GD60" s="181"/>
      <c r="GE60" s="200"/>
      <c r="GF60" s="357" t="s">
        <v>71</v>
      </c>
      <c r="GG60" s="357"/>
      <c r="GH60" s="357"/>
      <c r="GI60" s="357"/>
      <c r="GJ60" s="357"/>
      <c r="GK60" s="333"/>
      <c r="GL60" s="218"/>
      <c r="GM60" s="338"/>
      <c r="GN60" s="6" t="b">
        <v>0</v>
      </c>
      <c r="GO60" s="6" t="b">
        <v>0</v>
      </c>
      <c r="GP60" s="6" t="b">
        <v>0</v>
      </c>
      <c r="GQ60" s="6" t="b">
        <v>0</v>
      </c>
    </row>
    <row r="61" spans="1:200" ht="20.100000000000001" customHeight="1">
      <c r="A61" s="178"/>
      <c r="B61" s="391" t="s">
        <v>2261</v>
      </c>
      <c r="C61" s="366"/>
      <c r="D61" s="366"/>
      <c r="E61" s="366"/>
      <c r="F61" s="366"/>
      <c r="G61" s="366"/>
      <c r="H61" s="366"/>
      <c r="I61" s="392"/>
      <c r="J61" s="361"/>
      <c r="K61" s="362"/>
      <c r="L61" s="362"/>
      <c r="M61" s="362"/>
      <c r="N61" s="362"/>
      <c r="O61" s="181" t="s">
        <v>72</v>
      </c>
      <c r="P61" s="181"/>
      <c r="Q61" s="363"/>
      <c r="R61" s="362"/>
      <c r="S61" s="362"/>
      <c r="T61" s="362"/>
      <c r="U61" s="362"/>
      <c r="V61" s="181" t="s">
        <v>72</v>
      </c>
      <c r="W61" s="181"/>
      <c r="X61" s="363"/>
      <c r="Y61" s="362"/>
      <c r="Z61" s="362"/>
      <c r="AA61" s="362"/>
      <c r="AB61" s="362"/>
      <c r="AC61" s="181" t="s">
        <v>72</v>
      </c>
      <c r="AD61" s="181"/>
      <c r="AE61" s="364"/>
      <c r="AF61" s="365"/>
      <c r="AG61" s="365"/>
      <c r="AH61" s="365"/>
      <c r="AI61" s="365"/>
      <c r="AJ61" s="185" t="s">
        <v>72</v>
      </c>
      <c r="AK61" s="185"/>
      <c r="AL61" s="219"/>
      <c r="AM61" s="4"/>
      <c r="AS61" s="244"/>
      <c r="BA61" s="178"/>
      <c r="BB61" s="391" t="s">
        <v>2261</v>
      </c>
      <c r="BC61" s="366"/>
      <c r="BD61" s="366"/>
      <c r="BE61" s="366"/>
      <c r="BF61" s="366"/>
      <c r="BG61" s="366"/>
      <c r="BH61" s="366"/>
      <c r="BI61" s="392"/>
      <c r="BJ61" s="361"/>
      <c r="BK61" s="362"/>
      <c r="BL61" s="362"/>
      <c r="BM61" s="362"/>
      <c r="BN61" s="362"/>
      <c r="BO61" s="181" t="s">
        <v>72</v>
      </c>
      <c r="BP61" s="181"/>
      <c r="BQ61" s="363"/>
      <c r="BR61" s="362"/>
      <c r="BS61" s="362"/>
      <c r="BT61" s="362"/>
      <c r="BU61" s="362"/>
      <c r="BV61" s="181" t="s">
        <v>72</v>
      </c>
      <c r="BW61" s="181"/>
      <c r="BX61" s="363"/>
      <c r="BY61" s="362"/>
      <c r="BZ61" s="362"/>
      <c r="CA61" s="362"/>
      <c r="CB61" s="362"/>
      <c r="CC61" s="181" t="s">
        <v>72</v>
      </c>
      <c r="CD61" s="181"/>
      <c r="CE61" s="364"/>
      <c r="CF61" s="365"/>
      <c r="CG61" s="365"/>
      <c r="CH61" s="365"/>
      <c r="CI61" s="365"/>
      <c r="CJ61" s="185" t="s">
        <v>72</v>
      </c>
      <c r="CK61" s="185"/>
      <c r="CL61" s="219"/>
      <c r="CM61" s="4"/>
      <c r="CS61" s="244"/>
      <c r="DA61" s="178"/>
      <c r="DB61" s="391" t="s">
        <v>2261</v>
      </c>
      <c r="DC61" s="366"/>
      <c r="DD61" s="366"/>
      <c r="DE61" s="366"/>
      <c r="DF61" s="366"/>
      <c r="DG61" s="366"/>
      <c r="DH61" s="366"/>
      <c r="DI61" s="392"/>
      <c r="DJ61" s="361"/>
      <c r="DK61" s="362"/>
      <c r="DL61" s="362"/>
      <c r="DM61" s="362"/>
      <c r="DN61" s="362"/>
      <c r="DO61" s="181" t="s">
        <v>72</v>
      </c>
      <c r="DP61" s="181"/>
      <c r="DQ61" s="363"/>
      <c r="DR61" s="362"/>
      <c r="DS61" s="362"/>
      <c r="DT61" s="362"/>
      <c r="DU61" s="362"/>
      <c r="DV61" s="181" t="s">
        <v>72</v>
      </c>
      <c r="DW61" s="181"/>
      <c r="DX61" s="363"/>
      <c r="DY61" s="362"/>
      <c r="DZ61" s="362"/>
      <c r="EA61" s="362"/>
      <c r="EB61" s="362"/>
      <c r="EC61" s="181" t="s">
        <v>72</v>
      </c>
      <c r="ED61" s="181"/>
      <c r="EE61" s="364"/>
      <c r="EF61" s="365"/>
      <c r="EG61" s="365"/>
      <c r="EH61" s="365"/>
      <c r="EI61" s="365"/>
      <c r="EJ61" s="185" t="s">
        <v>72</v>
      </c>
      <c r="EK61" s="185"/>
      <c r="EL61" s="219"/>
      <c r="EM61" s="4"/>
      <c r="ES61" s="244"/>
      <c r="FA61" s="178"/>
      <c r="FB61" s="391" t="s">
        <v>2261</v>
      </c>
      <c r="FC61" s="366"/>
      <c r="FD61" s="366"/>
      <c r="FE61" s="366"/>
      <c r="FF61" s="366"/>
      <c r="FG61" s="366"/>
      <c r="FH61" s="366"/>
      <c r="FI61" s="392"/>
      <c r="FJ61" s="361"/>
      <c r="FK61" s="362"/>
      <c r="FL61" s="362"/>
      <c r="FM61" s="362"/>
      <c r="FN61" s="362"/>
      <c r="FO61" s="181" t="s">
        <v>72</v>
      </c>
      <c r="FP61" s="181"/>
      <c r="FQ61" s="363"/>
      <c r="FR61" s="362"/>
      <c r="FS61" s="362"/>
      <c r="FT61" s="362"/>
      <c r="FU61" s="362"/>
      <c r="FV61" s="181" t="s">
        <v>72</v>
      </c>
      <c r="FW61" s="181"/>
      <c r="FX61" s="363"/>
      <c r="FY61" s="362"/>
      <c r="FZ61" s="362"/>
      <c r="GA61" s="362"/>
      <c r="GB61" s="362"/>
      <c r="GC61" s="181" t="s">
        <v>72</v>
      </c>
      <c r="GD61" s="181"/>
      <c r="GE61" s="364"/>
      <c r="GF61" s="365"/>
      <c r="GG61" s="365"/>
      <c r="GH61" s="365"/>
      <c r="GI61" s="365"/>
      <c r="GJ61" s="185" t="s">
        <v>72</v>
      </c>
      <c r="GK61" s="185"/>
      <c r="GL61" s="219"/>
      <c r="GM61" s="4"/>
    </row>
    <row r="62" spans="1:200" ht="27" customHeight="1">
      <c r="A62" s="178"/>
      <c r="B62" s="420" t="s">
        <v>2262</v>
      </c>
      <c r="C62" s="421"/>
      <c r="D62" s="421"/>
      <c r="E62" s="421"/>
      <c r="F62" s="421"/>
      <c r="G62" s="421"/>
      <c r="H62" s="421"/>
      <c r="I62" s="430"/>
      <c r="J62" s="413"/>
      <c r="K62" s="365"/>
      <c r="L62" s="365"/>
      <c r="M62" s="365"/>
      <c r="N62" s="365"/>
      <c r="O62" s="181" t="s">
        <v>47</v>
      </c>
      <c r="P62" s="181"/>
      <c r="Q62" s="364"/>
      <c r="R62" s="365"/>
      <c r="S62" s="365"/>
      <c r="T62" s="365"/>
      <c r="U62" s="365"/>
      <c r="V62" s="181" t="s">
        <v>47</v>
      </c>
      <c r="W62" s="181"/>
      <c r="X62" s="364"/>
      <c r="Y62" s="365"/>
      <c r="Z62" s="365"/>
      <c r="AA62" s="365"/>
      <c r="AB62" s="365"/>
      <c r="AC62" s="181" t="s">
        <v>47</v>
      </c>
      <c r="AD62" s="181"/>
      <c r="AE62" s="364"/>
      <c r="AF62" s="365"/>
      <c r="AG62" s="365"/>
      <c r="AH62" s="365"/>
      <c r="AI62" s="365"/>
      <c r="AJ62" s="181" t="s">
        <v>47</v>
      </c>
      <c r="AK62" s="181"/>
      <c r="AL62" s="218"/>
      <c r="AM62" s="4"/>
      <c r="AS62" s="244"/>
      <c r="BA62" s="178"/>
      <c r="BB62" s="420" t="s">
        <v>2262</v>
      </c>
      <c r="BC62" s="421"/>
      <c r="BD62" s="421"/>
      <c r="BE62" s="421"/>
      <c r="BF62" s="421"/>
      <c r="BG62" s="421"/>
      <c r="BH62" s="421"/>
      <c r="BI62" s="430"/>
      <c r="BJ62" s="413"/>
      <c r="BK62" s="365"/>
      <c r="BL62" s="365"/>
      <c r="BM62" s="365"/>
      <c r="BN62" s="365"/>
      <c r="BO62" s="181" t="s">
        <v>47</v>
      </c>
      <c r="BP62" s="181"/>
      <c r="BQ62" s="364"/>
      <c r="BR62" s="365"/>
      <c r="BS62" s="365"/>
      <c r="BT62" s="365"/>
      <c r="BU62" s="365"/>
      <c r="BV62" s="181" t="s">
        <v>47</v>
      </c>
      <c r="BW62" s="181"/>
      <c r="BX62" s="364"/>
      <c r="BY62" s="365"/>
      <c r="BZ62" s="365"/>
      <c r="CA62" s="365"/>
      <c r="CB62" s="365"/>
      <c r="CC62" s="181" t="s">
        <v>47</v>
      </c>
      <c r="CD62" s="181"/>
      <c r="CE62" s="364"/>
      <c r="CF62" s="365"/>
      <c r="CG62" s="365"/>
      <c r="CH62" s="365"/>
      <c r="CI62" s="365"/>
      <c r="CJ62" s="181" t="s">
        <v>47</v>
      </c>
      <c r="CK62" s="181"/>
      <c r="CL62" s="218"/>
      <c r="CM62" s="4"/>
      <c r="CS62" s="244"/>
      <c r="DA62" s="178"/>
      <c r="DB62" s="420" t="s">
        <v>2262</v>
      </c>
      <c r="DC62" s="421"/>
      <c r="DD62" s="421"/>
      <c r="DE62" s="421"/>
      <c r="DF62" s="421"/>
      <c r="DG62" s="421"/>
      <c r="DH62" s="421"/>
      <c r="DI62" s="430"/>
      <c r="DJ62" s="413"/>
      <c r="DK62" s="365"/>
      <c r="DL62" s="365"/>
      <c r="DM62" s="365"/>
      <c r="DN62" s="365"/>
      <c r="DO62" s="181" t="s">
        <v>47</v>
      </c>
      <c r="DP62" s="181"/>
      <c r="DQ62" s="364"/>
      <c r="DR62" s="365"/>
      <c r="DS62" s="365"/>
      <c r="DT62" s="365"/>
      <c r="DU62" s="365"/>
      <c r="DV62" s="181" t="s">
        <v>47</v>
      </c>
      <c r="DW62" s="181"/>
      <c r="DX62" s="364"/>
      <c r="DY62" s="365"/>
      <c r="DZ62" s="365"/>
      <c r="EA62" s="365"/>
      <c r="EB62" s="365"/>
      <c r="EC62" s="181" t="s">
        <v>47</v>
      </c>
      <c r="ED62" s="181"/>
      <c r="EE62" s="364"/>
      <c r="EF62" s="365"/>
      <c r="EG62" s="365"/>
      <c r="EH62" s="365"/>
      <c r="EI62" s="365"/>
      <c r="EJ62" s="181" t="s">
        <v>47</v>
      </c>
      <c r="EK62" s="181"/>
      <c r="EL62" s="218"/>
      <c r="EM62" s="4"/>
      <c r="ES62" s="244"/>
      <c r="FA62" s="178"/>
      <c r="FB62" s="420" t="s">
        <v>2262</v>
      </c>
      <c r="FC62" s="421"/>
      <c r="FD62" s="421"/>
      <c r="FE62" s="421"/>
      <c r="FF62" s="421"/>
      <c r="FG62" s="421"/>
      <c r="FH62" s="421"/>
      <c r="FI62" s="430"/>
      <c r="FJ62" s="413"/>
      <c r="FK62" s="365"/>
      <c r="FL62" s="365"/>
      <c r="FM62" s="365"/>
      <c r="FN62" s="365"/>
      <c r="FO62" s="181" t="s">
        <v>47</v>
      </c>
      <c r="FP62" s="181"/>
      <c r="FQ62" s="364"/>
      <c r="FR62" s="365"/>
      <c r="FS62" s="365"/>
      <c r="FT62" s="365"/>
      <c r="FU62" s="365"/>
      <c r="FV62" s="181" t="s">
        <v>47</v>
      </c>
      <c r="FW62" s="181"/>
      <c r="FX62" s="364"/>
      <c r="FY62" s="365"/>
      <c r="FZ62" s="365"/>
      <c r="GA62" s="365"/>
      <c r="GB62" s="365"/>
      <c r="GC62" s="181" t="s">
        <v>47</v>
      </c>
      <c r="GD62" s="181"/>
      <c r="GE62" s="364"/>
      <c r="GF62" s="365"/>
      <c r="GG62" s="365"/>
      <c r="GH62" s="365"/>
      <c r="GI62" s="365"/>
      <c r="GJ62" s="181" t="s">
        <v>47</v>
      </c>
      <c r="GK62" s="181"/>
      <c r="GL62" s="218"/>
      <c r="GM62" s="4"/>
    </row>
    <row r="63" spans="1:200" ht="4.05" customHeight="1">
      <c r="A63" s="178"/>
      <c r="B63" s="216"/>
      <c r="C63" s="216"/>
      <c r="D63" s="216"/>
      <c r="E63" s="216"/>
      <c r="F63" s="216"/>
      <c r="G63" s="216"/>
      <c r="H63" s="216"/>
      <c r="I63" s="216"/>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162"/>
      <c r="AK63" s="162"/>
      <c r="AL63" s="179"/>
      <c r="AM63" s="4"/>
      <c r="AS63" s="244"/>
      <c r="BA63" s="178"/>
      <c r="BB63" s="310"/>
      <c r="BC63" s="310"/>
      <c r="BD63" s="310"/>
      <c r="BE63" s="310"/>
      <c r="BF63" s="310"/>
      <c r="BG63" s="310"/>
      <c r="BH63" s="310"/>
      <c r="BI63" s="310"/>
      <c r="BJ63" s="294"/>
      <c r="BK63" s="294"/>
      <c r="BL63" s="294"/>
      <c r="BM63" s="294"/>
      <c r="BN63" s="294"/>
      <c r="BO63" s="294"/>
      <c r="BP63" s="294"/>
      <c r="BQ63" s="294"/>
      <c r="BR63" s="294"/>
      <c r="BS63" s="294"/>
      <c r="BT63" s="294"/>
      <c r="BU63" s="294"/>
      <c r="BV63" s="294"/>
      <c r="BW63" s="294"/>
      <c r="BX63" s="294"/>
      <c r="BY63" s="294"/>
      <c r="BZ63" s="294"/>
      <c r="CA63" s="294"/>
      <c r="CB63" s="294"/>
      <c r="CC63" s="294"/>
      <c r="CD63" s="294"/>
      <c r="CE63" s="294"/>
      <c r="CF63" s="294"/>
      <c r="CG63" s="294"/>
      <c r="CH63" s="294"/>
      <c r="CI63" s="294"/>
      <c r="CJ63" s="162"/>
      <c r="CK63" s="162"/>
      <c r="CL63" s="179"/>
      <c r="CM63" s="4"/>
      <c r="CS63" s="244"/>
      <c r="DA63" s="178"/>
      <c r="DB63" s="310"/>
      <c r="DC63" s="310"/>
      <c r="DD63" s="310"/>
      <c r="DE63" s="310"/>
      <c r="DF63" s="310"/>
      <c r="DG63" s="310"/>
      <c r="DH63" s="310"/>
      <c r="DI63" s="310"/>
      <c r="DJ63" s="294"/>
      <c r="DK63" s="294"/>
      <c r="DL63" s="294"/>
      <c r="DM63" s="294"/>
      <c r="DN63" s="294"/>
      <c r="DO63" s="294"/>
      <c r="DP63" s="294"/>
      <c r="DQ63" s="294"/>
      <c r="DR63" s="294"/>
      <c r="DS63" s="294"/>
      <c r="DT63" s="294"/>
      <c r="DU63" s="294"/>
      <c r="DV63" s="294"/>
      <c r="DW63" s="294"/>
      <c r="DX63" s="294"/>
      <c r="DY63" s="294"/>
      <c r="DZ63" s="294"/>
      <c r="EA63" s="294"/>
      <c r="EB63" s="294"/>
      <c r="EC63" s="294"/>
      <c r="ED63" s="294"/>
      <c r="EE63" s="294"/>
      <c r="EF63" s="294"/>
      <c r="EG63" s="294"/>
      <c r="EH63" s="294"/>
      <c r="EI63" s="294"/>
      <c r="EJ63" s="162"/>
      <c r="EK63" s="162"/>
      <c r="EL63" s="179"/>
      <c r="EM63" s="4"/>
      <c r="ES63" s="244"/>
      <c r="FA63" s="178"/>
      <c r="FB63" s="328"/>
      <c r="FC63" s="328"/>
      <c r="FD63" s="328"/>
      <c r="FE63" s="328"/>
      <c r="FF63" s="328"/>
      <c r="FG63" s="328"/>
      <c r="FH63" s="328"/>
      <c r="FI63" s="328"/>
      <c r="FJ63" s="294"/>
      <c r="FK63" s="294"/>
      <c r="FL63" s="294"/>
      <c r="FM63" s="294"/>
      <c r="FN63" s="294"/>
      <c r="FO63" s="294"/>
      <c r="FP63" s="294"/>
      <c r="FQ63" s="294"/>
      <c r="FR63" s="294"/>
      <c r="FS63" s="294"/>
      <c r="FT63" s="294"/>
      <c r="FU63" s="294"/>
      <c r="FV63" s="294"/>
      <c r="FW63" s="294"/>
      <c r="FX63" s="294"/>
      <c r="FY63" s="294"/>
      <c r="FZ63" s="294"/>
      <c r="GA63" s="294"/>
      <c r="GB63" s="294"/>
      <c r="GC63" s="294"/>
      <c r="GD63" s="294"/>
      <c r="GE63" s="294"/>
      <c r="GF63" s="294"/>
      <c r="GG63" s="294"/>
      <c r="GH63" s="294"/>
      <c r="GI63" s="294"/>
      <c r="GJ63" s="162"/>
      <c r="GK63" s="162"/>
      <c r="GL63" s="179"/>
      <c r="GM63" s="4"/>
    </row>
    <row r="64" spans="1:200" ht="4.05" customHeight="1">
      <c r="A64" s="178"/>
      <c r="B64" s="216"/>
      <c r="C64" s="216"/>
      <c r="D64" s="216"/>
      <c r="E64" s="216"/>
      <c r="F64" s="216"/>
      <c r="G64" s="216"/>
      <c r="H64" s="216"/>
      <c r="I64" s="216"/>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162"/>
      <c r="AK64" s="162"/>
      <c r="AL64" s="179"/>
      <c r="AM64" s="4"/>
      <c r="AS64" s="244"/>
      <c r="BA64" s="178"/>
      <c r="BB64" s="310"/>
      <c r="BC64" s="310"/>
      <c r="BD64" s="310"/>
      <c r="BE64" s="310"/>
      <c r="BF64" s="310"/>
      <c r="BG64" s="310"/>
      <c r="BH64" s="310"/>
      <c r="BI64" s="310"/>
      <c r="BJ64" s="294"/>
      <c r="BK64" s="294"/>
      <c r="BL64" s="294"/>
      <c r="BM64" s="294"/>
      <c r="BN64" s="294"/>
      <c r="BO64" s="294"/>
      <c r="BP64" s="294"/>
      <c r="BQ64" s="294"/>
      <c r="BR64" s="294"/>
      <c r="BS64" s="294"/>
      <c r="BT64" s="294"/>
      <c r="BU64" s="294"/>
      <c r="BV64" s="294"/>
      <c r="BW64" s="294"/>
      <c r="BX64" s="294"/>
      <c r="BY64" s="294"/>
      <c r="BZ64" s="294"/>
      <c r="CA64" s="294"/>
      <c r="CB64" s="294"/>
      <c r="CC64" s="294"/>
      <c r="CD64" s="294"/>
      <c r="CE64" s="294"/>
      <c r="CF64" s="294"/>
      <c r="CG64" s="294"/>
      <c r="CH64" s="294"/>
      <c r="CI64" s="294"/>
      <c r="CJ64" s="162"/>
      <c r="CK64" s="162"/>
      <c r="CL64" s="179"/>
      <c r="CM64" s="4"/>
      <c r="CS64" s="244"/>
      <c r="DA64" s="178"/>
      <c r="DB64" s="310"/>
      <c r="DC64" s="310"/>
      <c r="DD64" s="310"/>
      <c r="DE64" s="310"/>
      <c r="DF64" s="310"/>
      <c r="DG64" s="310"/>
      <c r="DH64" s="310"/>
      <c r="DI64" s="310"/>
      <c r="DJ64" s="294"/>
      <c r="DK64" s="294"/>
      <c r="DL64" s="294"/>
      <c r="DM64" s="294"/>
      <c r="DN64" s="294"/>
      <c r="DO64" s="294"/>
      <c r="DP64" s="294"/>
      <c r="DQ64" s="294"/>
      <c r="DR64" s="294"/>
      <c r="DS64" s="294"/>
      <c r="DT64" s="294"/>
      <c r="DU64" s="294"/>
      <c r="DV64" s="294"/>
      <c r="DW64" s="294"/>
      <c r="DX64" s="294"/>
      <c r="DY64" s="294"/>
      <c r="DZ64" s="294"/>
      <c r="EA64" s="294"/>
      <c r="EB64" s="294"/>
      <c r="EC64" s="294"/>
      <c r="ED64" s="294"/>
      <c r="EE64" s="294"/>
      <c r="EF64" s="294"/>
      <c r="EG64" s="294"/>
      <c r="EH64" s="294"/>
      <c r="EI64" s="294"/>
      <c r="EJ64" s="162"/>
      <c r="EK64" s="162"/>
      <c r="EL64" s="179"/>
      <c r="EM64" s="4"/>
      <c r="ES64" s="244"/>
      <c r="FA64" s="178"/>
      <c r="FB64" s="328"/>
      <c r="FC64" s="328"/>
      <c r="FD64" s="328"/>
      <c r="FE64" s="328"/>
      <c r="FF64" s="328"/>
      <c r="FG64" s="328"/>
      <c r="FH64" s="328"/>
      <c r="FI64" s="328"/>
      <c r="FJ64" s="294"/>
      <c r="FK64" s="294"/>
      <c r="FL64" s="294"/>
      <c r="FM64" s="294"/>
      <c r="FN64" s="294"/>
      <c r="FO64" s="294"/>
      <c r="FP64" s="294"/>
      <c r="FQ64" s="294"/>
      <c r="FR64" s="294"/>
      <c r="FS64" s="294"/>
      <c r="FT64" s="294"/>
      <c r="FU64" s="294"/>
      <c r="FV64" s="294"/>
      <c r="FW64" s="294"/>
      <c r="FX64" s="294"/>
      <c r="FY64" s="294"/>
      <c r="FZ64" s="294"/>
      <c r="GA64" s="294"/>
      <c r="GB64" s="294"/>
      <c r="GC64" s="294"/>
      <c r="GD64" s="294"/>
      <c r="GE64" s="294"/>
      <c r="GF64" s="294"/>
      <c r="GG64" s="294"/>
      <c r="GH64" s="294"/>
      <c r="GI64" s="294"/>
      <c r="GJ64" s="162"/>
      <c r="GK64" s="162"/>
      <c r="GL64" s="179"/>
      <c r="GM64" s="4"/>
    </row>
    <row r="65" spans="1:200" ht="18" customHeight="1">
      <c r="A65" s="178"/>
      <c r="B65" s="391" t="s">
        <v>2250</v>
      </c>
      <c r="C65" s="366"/>
      <c r="D65" s="366"/>
      <c r="E65" s="366"/>
      <c r="F65" s="366"/>
      <c r="G65" s="366"/>
      <c r="H65" s="366"/>
      <c r="I65" s="366"/>
      <c r="J65" s="361"/>
      <c r="K65" s="362"/>
      <c r="L65" s="362"/>
      <c r="M65" s="362"/>
      <c r="N65" s="362"/>
      <c r="O65" s="362"/>
      <c r="P65" s="367"/>
      <c r="Q65" s="158"/>
      <c r="R65" s="158"/>
      <c r="S65" s="158"/>
      <c r="T65" s="158"/>
      <c r="U65" s="158"/>
      <c r="V65" s="158"/>
      <c r="W65" s="158"/>
      <c r="X65" s="158"/>
      <c r="Y65" s="158"/>
      <c r="Z65" s="158"/>
      <c r="AA65" s="158"/>
      <c r="AB65" s="158"/>
      <c r="AC65" s="158"/>
      <c r="AD65" s="158"/>
      <c r="AE65" s="158"/>
      <c r="AF65" s="158"/>
      <c r="AG65" s="158"/>
      <c r="AH65" s="158"/>
      <c r="AI65" s="158"/>
      <c r="AJ65" s="162"/>
      <c r="AK65" s="162"/>
      <c r="AL65" s="179"/>
      <c r="AM65" s="4"/>
      <c r="AS65" s="244"/>
      <c r="BA65" s="178"/>
      <c r="BB65" s="391" t="s">
        <v>2250</v>
      </c>
      <c r="BC65" s="366"/>
      <c r="BD65" s="366"/>
      <c r="BE65" s="366"/>
      <c r="BF65" s="366"/>
      <c r="BG65" s="366"/>
      <c r="BH65" s="366"/>
      <c r="BI65" s="366"/>
      <c r="BJ65" s="361"/>
      <c r="BK65" s="362"/>
      <c r="BL65" s="362"/>
      <c r="BM65" s="362"/>
      <c r="BN65" s="362"/>
      <c r="BO65" s="362"/>
      <c r="BP65" s="367"/>
      <c r="BQ65" s="158"/>
      <c r="BR65" s="158"/>
      <c r="BS65" s="158"/>
      <c r="BT65" s="158"/>
      <c r="BU65" s="158"/>
      <c r="BV65" s="158"/>
      <c r="BW65" s="158"/>
      <c r="BX65" s="158"/>
      <c r="BY65" s="158"/>
      <c r="BZ65" s="158"/>
      <c r="CA65" s="158"/>
      <c r="CB65" s="158"/>
      <c r="CC65" s="158"/>
      <c r="CD65" s="158"/>
      <c r="CE65" s="158"/>
      <c r="CF65" s="158"/>
      <c r="CG65" s="158"/>
      <c r="CH65" s="158"/>
      <c r="CI65" s="158"/>
      <c r="CJ65" s="162"/>
      <c r="CK65" s="162"/>
      <c r="CL65" s="179"/>
      <c r="CM65" s="4"/>
      <c r="CS65" s="244"/>
      <c r="DA65" s="178"/>
      <c r="DB65" s="391" t="s">
        <v>2250</v>
      </c>
      <c r="DC65" s="366"/>
      <c r="DD65" s="366"/>
      <c r="DE65" s="366"/>
      <c r="DF65" s="366"/>
      <c r="DG65" s="366"/>
      <c r="DH65" s="366"/>
      <c r="DI65" s="366"/>
      <c r="DJ65" s="361"/>
      <c r="DK65" s="362"/>
      <c r="DL65" s="362"/>
      <c r="DM65" s="362"/>
      <c r="DN65" s="362"/>
      <c r="DO65" s="362"/>
      <c r="DP65" s="367"/>
      <c r="DQ65" s="158"/>
      <c r="DR65" s="158"/>
      <c r="DS65" s="158"/>
      <c r="DT65" s="158"/>
      <c r="DU65" s="158"/>
      <c r="DV65" s="158"/>
      <c r="DW65" s="158"/>
      <c r="DX65" s="158"/>
      <c r="DY65" s="158"/>
      <c r="DZ65" s="158"/>
      <c r="EA65" s="158"/>
      <c r="EB65" s="158"/>
      <c r="EC65" s="158"/>
      <c r="ED65" s="158"/>
      <c r="EE65" s="158"/>
      <c r="EF65" s="158"/>
      <c r="EG65" s="158"/>
      <c r="EH65" s="158"/>
      <c r="EI65" s="158"/>
      <c r="EJ65" s="162"/>
      <c r="EK65" s="162"/>
      <c r="EL65" s="179"/>
      <c r="EM65" s="4"/>
      <c r="ES65" s="244"/>
      <c r="FA65" s="178"/>
      <c r="FB65" s="391" t="s">
        <v>2250</v>
      </c>
      <c r="FC65" s="366"/>
      <c r="FD65" s="366"/>
      <c r="FE65" s="366"/>
      <c r="FF65" s="366"/>
      <c r="FG65" s="366"/>
      <c r="FH65" s="366"/>
      <c r="FI65" s="366"/>
      <c r="FJ65" s="361"/>
      <c r="FK65" s="362"/>
      <c r="FL65" s="362"/>
      <c r="FM65" s="362"/>
      <c r="FN65" s="362"/>
      <c r="FO65" s="362"/>
      <c r="FP65" s="367"/>
      <c r="FQ65" s="158"/>
      <c r="FR65" s="158"/>
      <c r="FS65" s="158"/>
      <c r="FT65" s="158"/>
      <c r="FU65" s="158"/>
      <c r="FV65" s="158"/>
      <c r="FW65" s="158"/>
      <c r="FX65" s="158"/>
      <c r="FY65" s="158"/>
      <c r="FZ65" s="158"/>
      <c r="GA65" s="158"/>
      <c r="GB65" s="158"/>
      <c r="GC65" s="158"/>
      <c r="GD65" s="158"/>
      <c r="GE65" s="158"/>
      <c r="GF65" s="158"/>
      <c r="GG65" s="158"/>
      <c r="GH65" s="158"/>
      <c r="GI65" s="158"/>
      <c r="GJ65" s="162"/>
      <c r="GK65" s="162"/>
      <c r="GL65" s="179"/>
      <c r="GM65" s="4"/>
    </row>
    <row r="66" spans="1:200" ht="31.05" customHeight="1">
      <c r="A66" s="178"/>
      <c r="B66" s="418" t="s">
        <v>2255</v>
      </c>
      <c r="C66" s="419"/>
      <c r="D66" s="419"/>
      <c r="E66" s="419"/>
      <c r="F66" s="419"/>
      <c r="G66" s="419"/>
      <c r="H66" s="419"/>
      <c r="I66" s="490"/>
      <c r="J66" s="174"/>
      <c r="K66" s="256" t="s">
        <v>52</v>
      </c>
      <c r="L66" s="256"/>
      <c r="M66" s="256"/>
      <c r="N66" s="256"/>
      <c r="O66" s="159"/>
      <c r="P66" s="265"/>
      <c r="Q66" s="291" t="s">
        <v>53</v>
      </c>
      <c r="R66" s="255"/>
      <c r="S66" s="255"/>
      <c r="T66" s="159"/>
      <c r="U66" s="255"/>
      <c r="V66" s="255"/>
      <c r="W66" s="159"/>
      <c r="X66" s="255"/>
      <c r="Y66" s="255"/>
      <c r="Z66" s="175"/>
      <c r="AA66" s="178"/>
      <c r="AB66" s="162"/>
      <c r="AC66" s="162"/>
      <c r="AD66" s="162"/>
      <c r="AE66" s="162"/>
      <c r="AF66" s="162"/>
      <c r="AG66" s="162"/>
      <c r="AH66" s="162"/>
      <c r="AI66" s="162"/>
      <c r="AJ66" s="162"/>
      <c r="AK66" s="162"/>
      <c r="AL66" s="179"/>
      <c r="AM66" s="4" t="str">
        <f>IF(AND($AN$13=TRUE,COUNTIF(AN66:AP66,TRUE)=0),"未入力",IF(COUNTIF(AN66:AP66,TRUE)=2,"複数選択",""))</f>
        <v/>
      </c>
      <c r="AN66" s="8" t="b">
        <v>0</v>
      </c>
      <c r="AO66" s="8" t="b">
        <v>0</v>
      </c>
      <c r="AS66" s="244"/>
      <c r="BA66" s="178"/>
      <c r="BB66" s="418" t="s">
        <v>2255</v>
      </c>
      <c r="BC66" s="419"/>
      <c r="BD66" s="419"/>
      <c r="BE66" s="419"/>
      <c r="BF66" s="419"/>
      <c r="BG66" s="419"/>
      <c r="BH66" s="419"/>
      <c r="BI66" s="490"/>
      <c r="BJ66" s="174"/>
      <c r="BK66" s="315" t="s">
        <v>52</v>
      </c>
      <c r="BL66" s="315"/>
      <c r="BM66" s="315"/>
      <c r="BN66" s="315"/>
      <c r="BO66" s="159"/>
      <c r="BP66" s="323"/>
      <c r="BQ66" s="291" t="s">
        <v>53</v>
      </c>
      <c r="BR66" s="319"/>
      <c r="BS66" s="319"/>
      <c r="BT66" s="159"/>
      <c r="BU66" s="319"/>
      <c r="BV66" s="319"/>
      <c r="BW66" s="159"/>
      <c r="BX66" s="319"/>
      <c r="BY66" s="319"/>
      <c r="BZ66" s="175"/>
      <c r="CA66" s="178"/>
      <c r="CB66" s="162"/>
      <c r="CC66" s="162"/>
      <c r="CD66" s="162"/>
      <c r="CE66" s="162"/>
      <c r="CF66" s="162"/>
      <c r="CG66" s="162"/>
      <c r="CH66" s="162"/>
      <c r="CI66" s="162"/>
      <c r="CJ66" s="162"/>
      <c r="CK66" s="162"/>
      <c r="CL66" s="179"/>
      <c r="CM66" s="4" t="str">
        <f>IF(AND($AN$13=TRUE,COUNTIF(CN66:CP66,TRUE)=0),"未入力",IF(COUNTIF(CN66:CP66,TRUE)=2,"複数選択",""))</f>
        <v/>
      </c>
      <c r="CN66" s="8" t="b">
        <v>0</v>
      </c>
      <c r="CO66" s="8" t="b">
        <v>0</v>
      </c>
      <c r="CS66" s="244"/>
      <c r="DA66" s="178"/>
      <c r="DB66" s="418" t="s">
        <v>2255</v>
      </c>
      <c r="DC66" s="419"/>
      <c r="DD66" s="419"/>
      <c r="DE66" s="419"/>
      <c r="DF66" s="419"/>
      <c r="DG66" s="419"/>
      <c r="DH66" s="419"/>
      <c r="DI66" s="490"/>
      <c r="DJ66" s="174"/>
      <c r="DK66" s="315" t="s">
        <v>52</v>
      </c>
      <c r="DL66" s="315"/>
      <c r="DM66" s="315"/>
      <c r="DN66" s="315"/>
      <c r="DO66" s="159"/>
      <c r="DP66" s="323"/>
      <c r="DQ66" s="291" t="s">
        <v>53</v>
      </c>
      <c r="DR66" s="319"/>
      <c r="DS66" s="319"/>
      <c r="DT66" s="159"/>
      <c r="DU66" s="319"/>
      <c r="DV66" s="319"/>
      <c r="DW66" s="159"/>
      <c r="DX66" s="319"/>
      <c r="DY66" s="319"/>
      <c r="DZ66" s="175"/>
      <c r="EA66" s="178"/>
      <c r="EB66" s="162"/>
      <c r="EC66" s="162"/>
      <c r="ED66" s="162"/>
      <c r="EE66" s="162"/>
      <c r="EF66" s="162"/>
      <c r="EG66" s="162"/>
      <c r="EH66" s="162"/>
      <c r="EI66" s="162"/>
      <c r="EJ66" s="162"/>
      <c r="EK66" s="162"/>
      <c r="EL66" s="179"/>
      <c r="EM66" s="4" t="str">
        <f>IF(AND($AN$13=TRUE,COUNTIF(EN66:EP66,TRUE)=0),"未入力",IF(COUNTIF(EN66:EP66,TRUE)=2,"複数選択",""))</f>
        <v/>
      </c>
      <c r="EN66" s="247" t="b">
        <v>0</v>
      </c>
      <c r="EO66" s="247" t="b">
        <v>0</v>
      </c>
      <c r="EP66" s="247"/>
      <c r="EQ66" s="247"/>
      <c r="ES66" s="244"/>
      <c r="FA66" s="178"/>
      <c r="FB66" s="418" t="s">
        <v>2255</v>
      </c>
      <c r="FC66" s="419"/>
      <c r="FD66" s="419"/>
      <c r="FE66" s="419"/>
      <c r="FF66" s="419"/>
      <c r="FG66" s="419"/>
      <c r="FH66" s="419"/>
      <c r="FI66" s="490"/>
      <c r="FJ66" s="174"/>
      <c r="FK66" s="333" t="s">
        <v>52</v>
      </c>
      <c r="FL66" s="333"/>
      <c r="FM66" s="333"/>
      <c r="FN66" s="333"/>
      <c r="FO66" s="159"/>
      <c r="FP66" s="341"/>
      <c r="FQ66" s="291" t="s">
        <v>53</v>
      </c>
      <c r="FR66" s="337"/>
      <c r="FS66" s="337"/>
      <c r="FT66" s="159"/>
      <c r="FU66" s="337"/>
      <c r="FV66" s="337"/>
      <c r="FW66" s="159"/>
      <c r="FX66" s="337"/>
      <c r="FY66" s="337"/>
      <c r="FZ66" s="175"/>
      <c r="GA66" s="178"/>
      <c r="GB66" s="162"/>
      <c r="GC66" s="162"/>
      <c r="GD66" s="162"/>
      <c r="GE66" s="162"/>
      <c r="GF66" s="162"/>
      <c r="GG66" s="162"/>
      <c r="GH66" s="162"/>
      <c r="GI66" s="162"/>
      <c r="GJ66" s="162"/>
      <c r="GK66" s="162"/>
      <c r="GL66" s="179"/>
      <c r="GM66" s="4" t="str">
        <f>IF(AND($AN$13=TRUE,COUNTIF(GN66:GP66,TRUE)=0),"未入力",IF(COUNTIF(GN66:GP66,TRUE)=2,"複数選択",""))</f>
        <v/>
      </c>
      <c r="GN66" s="247" t="b">
        <v>0</v>
      </c>
      <c r="GO66" s="247" t="b">
        <v>0</v>
      </c>
      <c r="GP66" s="247"/>
      <c r="GQ66" s="247"/>
    </row>
    <row r="67" spans="1:200" ht="17.100000000000001" customHeight="1">
      <c r="A67" s="178"/>
      <c r="B67" s="423" t="s">
        <v>2256</v>
      </c>
      <c r="C67" s="424"/>
      <c r="D67" s="424"/>
      <c r="E67" s="424"/>
      <c r="F67" s="424"/>
      <c r="G67" s="424"/>
      <c r="H67" s="424"/>
      <c r="I67" s="425"/>
      <c r="J67" s="174"/>
      <c r="K67" s="185" t="s">
        <v>54</v>
      </c>
      <c r="L67" s="185"/>
      <c r="M67" s="185"/>
      <c r="N67" s="185"/>
      <c r="O67" s="185"/>
      <c r="P67" s="185"/>
      <c r="Q67" s="159"/>
      <c r="R67" s="159"/>
      <c r="S67" s="357" t="s">
        <v>55</v>
      </c>
      <c r="T67" s="357"/>
      <c r="U67" s="357"/>
      <c r="V67" s="357"/>
      <c r="W67" s="357"/>
      <c r="X67" s="159"/>
      <c r="Y67" s="159"/>
      <c r="Z67" s="357" t="s">
        <v>56</v>
      </c>
      <c r="AA67" s="357"/>
      <c r="AB67" s="357"/>
      <c r="AC67" s="357"/>
      <c r="AD67" s="357"/>
      <c r="AE67" s="357"/>
      <c r="AF67" s="357"/>
      <c r="AG67" s="357"/>
      <c r="AH67" s="357"/>
      <c r="AI67" s="358"/>
      <c r="AJ67" s="162"/>
      <c r="AK67" s="162"/>
      <c r="AL67" s="179"/>
      <c r="AM67" s="4" t="str">
        <f>IF(AND($AN$13=TRUE,COUNTIF(AN67:AP67,TRUE)=0),"未入力",IF(COUNTIF(AN67:AP67,TRUE)=2,"複数選択",""))</f>
        <v/>
      </c>
      <c r="AN67" s="8" t="b">
        <v>0</v>
      </c>
      <c r="AO67" s="8" t="b">
        <v>0</v>
      </c>
      <c r="AP67" s="6" t="b">
        <v>0</v>
      </c>
      <c r="AS67" s="244"/>
      <c r="BA67" s="178"/>
      <c r="BB67" s="423" t="s">
        <v>2256</v>
      </c>
      <c r="BC67" s="424"/>
      <c r="BD67" s="424"/>
      <c r="BE67" s="424"/>
      <c r="BF67" s="424"/>
      <c r="BG67" s="424"/>
      <c r="BH67" s="424"/>
      <c r="BI67" s="425"/>
      <c r="BJ67" s="174"/>
      <c r="BK67" s="185" t="s">
        <v>54</v>
      </c>
      <c r="BL67" s="185"/>
      <c r="BM67" s="185"/>
      <c r="BN67" s="185"/>
      <c r="BO67" s="185"/>
      <c r="BP67" s="185"/>
      <c r="BQ67" s="159"/>
      <c r="BR67" s="159"/>
      <c r="BS67" s="357" t="s">
        <v>55</v>
      </c>
      <c r="BT67" s="357"/>
      <c r="BU67" s="357"/>
      <c r="BV67" s="357"/>
      <c r="BW67" s="357"/>
      <c r="BX67" s="159"/>
      <c r="BY67" s="159"/>
      <c r="BZ67" s="357" t="s">
        <v>56</v>
      </c>
      <c r="CA67" s="357"/>
      <c r="CB67" s="357"/>
      <c r="CC67" s="357"/>
      <c r="CD67" s="357"/>
      <c r="CE67" s="357"/>
      <c r="CF67" s="357"/>
      <c r="CG67" s="357"/>
      <c r="CH67" s="357"/>
      <c r="CI67" s="358"/>
      <c r="CJ67" s="162"/>
      <c r="CK67" s="162"/>
      <c r="CL67" s="179"/>
      <c r="CM67" s="4" t="str">
        <f>IF(AND($AN$13=TRUE,COUNTIF(CN67:CP67,TRUE)=0),"未入力",IF(COUNTIF(CN67:CP67,TRUE)=2,"複数選択",""))</f>
        <v/>
      </c>
      <c r="CN67" s="8" t="b">
        <v>0</v>
      </c>
      <c r="CO67" s="8" t="b">
        <v>0</v>
      </c>
      <c r="CP67" s="6" t="b">
        <v>0</v>
      </c>
      <c r="CS67" s="244"/>
      <c r="DA67" s="178"/>
      <c r="DB67" s="423" t="s">
        <v>2256</v>
      </c>
      <c r="DC67" s="424"/>
      <c r="DD67" s="424"/>
      <c r="DE67" s="424"/>
      <c r="DF67" s="424"/>
      <c r="DG67" s="424"/>
      <c r="DH67" s="424"/>
      <c r="DI67" s="425"/>
      <c r="DJ67" s="174"/>
      <c r="DK67" s="185" t="s">
        <v>54</v>
      </c>
      <c r="DL67" s="185"/>
      <c r="DM67" s="185"/>
      <c r="DN67" s="185"/>
      <c r="DO67" s="185"/>
      <c r="DP67" s="185"/>
      <c r="DQ67" s="159"/>
      <c r="DR67" s="159"/>
      <c r="DS67" s="357" t="s">
        <v>55</v>
      </c>
      <c r="DT67" s="357"/>
      <c r="DU67" s="357"/>
      <c r="DV67" s="357"/>
      <c r="DW67" s="357"/>
      <c r="DX67" s="159"/>
      <c r="DY67" s="159"/>
      <c r="DZ67" s="357" t="s">
        <v>56</v>
      </c>
      <c r="EA67" s="357"/>
      <c r="EB67" s="357"/>
      <c r="EC67" s="357"/>
      <c r="ED67" s="357"/>
      <c r="EE67" s="357"/>
      <c r="EF67" s="357"/>
      <c r="EG67" s="357"/>
      <c r="EH67" s="357"/>
      <c r="EI67" s="358"/>
      <c r="EJ67" s="162"/>
      <c r="EK67" s="162"/>
      <c r="EL67" s="179"/>
      <c r="EM67" s="4" t="str">
        <f>IF(AND($AN$13=TRUE,COUNTIF(EN67:EP67,TRUE)=0),"未入力",IF(COUNTIF(EN67:EP67,TRUE)=2,"複数選択",""))</f>
        <v/>
      </c>
      <c r="EN67" s="247" t="b">
        <v>0</v>
      </c>
      <c r="EO67" s="247" t="b">
        <v>0</v>
      </c>
      <c r="EP67" s="6" t="b">
        <v>0</v>
      </c>
      <c r="ES67" s="244"/>
      <c r="FA67" s="178"/>
      <c r="FB67" s="423" t="s">
        <v>2256</v>
      </c>
      <c r="FC67" s="424"/>
      <c r="FD67" s="424"/>
      <c r="FE67" s="424"/>
      <c r="FF67" s="424"/>
      <c r="FG67" s="424"/>
      <c r="FH67" s="424"/>
      <c r="FI67" s="425"/>
      <c r="FJ67" s="174"/>
      <c r="FK67" s="185" t="s">
        <v>54</v>
      </c>
      <c r="FL67" s="185"/>
      <c r="FM67" s="185"/>
      <c r="FN67" s="185"/>
      <c r="FO67" s="185"/>
      <c r="FP67" s="185"/>
      <c r="FQ67" s="159"/>
      <c r="FR67" s="159"/>
      <c r="FS67" s="357" t="s">
        <v>55</v>
      </c>
      <c r="FT67" s="357"/>
      <c r="FU67" s="357"/>
      <c r="FV67" s="357"/>
      <c r="FW67" s="357"/>
      <c r="FX67" s="159"/>
      <c r="FY67" s="159"/>
      <c r="FZ67" s="357" t="s">
        <v>56</v>
      </c>
      <c r="GA67" s="357"/>
      <c r="GB67" s="357"/>
      <c r="GC67" s="357"/>
      <c r="GD67" s="357"/>
      <c r="GE67" s="357"/>
      <c r="GF67" s="357"/>
      <c r="GG67" s="357"/>
      <c r="GH67" s="357"/>
      <c r="GI67" s="358"/>
      <c r="GJ67" s="162"/>
      <c r="GK67" s="162"/>
      <c r="GL67" s="179"/>
      <c r="GM67" s="4" t="str">
        <f>IF(AND($AN$13=TRUE,COUNTIF(GN67:GP67,TRUE)=0),"未入力",IF(COUNTIF(GN67:GP67,TRUE)=2,"複数選択",""))</f>
        <v/>
      </c>
      <c r="GN67" s="247" t="b">
        <v>0</v>
      </c>
      <c r="GO67" s="247" t="b">
        <v>0</v>
      </c>
      <c r="GP67" s="6" t="b">
        <v>0</v>
      </c>
    </row>
    <row r="68" spans="1:200" ht="17.100000000000001" customHeight="1">
      <c r="A68" s="178"/>
      <c r="B68" s="426"/>
      <c r="C68" s="427"/>
      <c r="D68" s="427"/>
      <c r="E68" s="427"/>
      <c r="F68" s="427"/>
      <c r="G68" s="427"/>
      <c r="H68" s="427"/>
      <c r="I68" s="428"/>
      <c r="J68" s="176"/>
      <c r="K68" s="386" t="s">
        <v>57</v>
      </c>
      <c r="L68" s="386"/>
      <c r="M68" s="386"/>
      <c r="N68" s="386"/>
      <c r="O68" s="386"/>
      <c r="P68" s="386"/>
      <c r="Q68" s="386"/>
      <c r="R68" s="386"/>
      <c r="S68" s="160"/>
      <c r="T68" s="160"/>
      <c r="U68" s="386" t="s">
        <v>58</v>
      </c>
      <c r="V68" s="386"/>
      <c r="W68" s="386"/>
      <c r="X68" s="386"/>
      <c r="Y68" s="160"/>
      <c r="Z68" s="160"/>
      <c r="AA68" s="160"/>
      <c r="AB68" s="160"/>
      <c r="AC68" s="160"/>
      <c r="AD68" s="160"/>
      <c r="AE68" s="160"/>
      <c r="AF68" s="160"/>
      <c r="AG68" s="160"/>
      <c r="AH68" s="160"/>
      <c r="AI68" s="177"/>
      <c r="AJ68" s="162"/>
      <c r="AK68" s="162"/>
      <c r="AL68" s="179"/>
      <c r="AM68" s="4" t="str">
        <f>IF(AND($AN$13=TRUE,K68=""),"未入力","")</f>
        <v/>
      </c>
      <c r="AN68" s="6" t="b">
        <v>0</v>
      </c>
      <c r="AO68" s="6" t="b">
        <v>0</v>
      </c>
      <c r="AS68" s="244"/>
      <c r="BA68" s="178"/>
      <c r="BB68" s="426"/>
      <c r="BC68" s="427"/>
      <c r="BD68" s="427"/>
      <c r="BE68" s="427"/>
      <c r="BF68" s="427"/>
      <c r="BG68" s="427"/>
      <c r="BH68" s="427"/>
      <c r="BI68" s="428"/>
      <c r="BJ68" s="176"/>
      <c r="BK68" s="386" t="s">
        <v>57</v>
      </c>
      <c r="BL68" s="386"/>
      <c r="BM68" s="386"/>
      <c r="BN68" s="386"/>
      <c r="BO68" s="386"/>
      <c r="BP68" s="386"/>
      <c r="BQ68" s="386"/>
      <c r="BR68" s="386"/>
      <c r="BS68" s="160"/>
      <c r="BT68" s="160"/>
      <c r="BU68" s="386" t="s">
        <v>58</v>
      </c>
      <c r="BV68" s="386"/>
      <c r="BW68" s="386"/>
      <c r="BX68" s="386"/>
      <c r="BY68" s="160"/>
      <c r="BZ68" s="160"/>
      <c r="CA68" s="160"/>
      <c r="CB68" s="160"/>
      <c r="CC68" s="160"/>
      <c r="CD68" s="160"/>
      <c r="CE68" s="160"/>
      <c r="CF68" s="160"/>
      <c r="CG68" s="160"/>
      <c r="CH68" s="160"/>
      <c r="CI68" s="177"/>
      <c r="CJ68" s="162"/>
      <c r="CK68" s="162"/>
      <c r="CL68" s="179"/>
      <c r="CM68" s="4" t="str">
        <f>IF(AND($AN$13=TRUE,BK68=""),"未入力","")</f>
        <v/>
      </c>
      <c r="CN68" s="6" t="b">
        <v>0</v>
      </c>
      <c r="CO68" s="6" t="b">
        <v>0</v>
      </c>
      <c r="CS68" s="244"/>
      <c r="DA68" s="178"/>
      <c r="DB68" s="426"/>
      <c r="DC68" s="427"/>
      <c r="DD68" s="427"/>
      <c r="DE68" s="427"/>
      <c r="DF68" s="427"/>
      <c r="DG68" s="427"/>
      <c r="DH68" s="427"/>
      <c r="DI68" s="428"/>
      <c r="DJ68" s="176"/>
      <c r="DK68" s="386" t="s">
        <v>57</v>
      </c>
      <c r="DL68" s="386"/>
      <c r="DM68" s="386"/>
      <c r="DN68" s="386"/>
      <c r="DO68" s="386"/>
      <c r="DP68" s="386"/>
      <c r="DQ68" s="386"/>
      <c r="DR68" s="386"/>
      <c r="DS68" s="160"/>
      <c r="DT68" s="160"/>
      <c r="DU68" s="386" t="s">
        <v>58</v>
      </c>
      <c r="DV68" s="386"/>
      <c r="DW68" s="386"/>
      <c r="DX68" s="386"/>
      <c r="DY68" s="160"/>
      <c r="DZ68" s="160"/>
      <c r="EA68" s="160"/>
      <c r="EB68" s="160"/>
      <c r="EC68" s="160"/>
      <c r="ED68" s="160"/>
      <c r="EE68" s="160"/>
      <c r="EF68" s="160"/>
      <c r="EG68" s="160"/>
      <c r="EH68" s="160"/>
      <c r="EI68" s="177"/>
      <c r="EJ68" s="162"/>
      <c r="EK68" s="162"/>
      <c r="EL68" s="179"/>
      <c r="EM68" s="4" t="str">
        <f>IF(AND($AN$13=TRUE,DK68=""),"未入力","")</f>
        <v/>
      </c>
      <c r="EN68" s="247" t="b">
        <v>0</v>
      </c>
      <c r="EO68" s="247" t="b">
        <v>0</v>
      </c>
      <c r="ES68" s="244"/>
      <c r="FA68" s="178"/>
      <c r="FB68" s="426"/>
      <c r="FC68" s="427"/>
      <c r="FD68" s="427"/>
      <c r="FE68" s="427"/>
      <c r="FF68" s="427"/>
      <c r="FG68" s="427"/>
      <c r="FH68" s="427"/>
      <c r="FI68" s="428"/>
      <c r="FJ68" s="176"/>
      <c r="FK68" s="386" t="s">
        <v>57</v>
      </c>
      <c r="FL68" s="386"/>
      <c r="FM68" s="386"/>
      <c r="FN68" s="386"/>
      <c r="FO68" s="386"/>
      <c r="FP68" s="386"/>
      <c r="FQ68" s="386"/>
      <c r="FR68" s="386"/>
      <c r="FS68" s="160"/>
      <c r="FT68" s="160"/>
      <c r="FU68" s="386" t="s">
        <v>58</v>
      </c>
      <c r="FV68" s="386"/>
      <c r="FW68" s="386"/>
      <c r="FX68" s="386"/>
      <c r="FY68" s="160"/>
      <c r="FZ68" s="160"/>
      <c r="GA68" s="160"/>
      <c r="GB68" s="160"/>
      <c r="GC68" s="160"/>
      <c r="GD68" s="160"/>
      <c r="GE68" s="160"/>
      <c r="GF68" s="160"/>
      <c r="GG68" s="160"/>
      <c r="GH68" s="160"/>
      <c r="GI68" s="177"/>
      <c r="GJ68" s="162"/>
      <c r="GK68" s="162"/>
      <c r="GL68" s="179"/>
      <c r="GM68" s="4" t="str">
        <f>IF(AND($AN$13=TRUE,FK68=""),"未入力","")</f>
        <v/>
      </c>
      <c r="GN68" s="247" t="b">
        <v>0</v>
      </c>
      <c r="GO68" s="247" t="b">
        <v>0</v>
      </c>
    </row>
    <row r="69" spans="1:200" ht="17.100000000000001" customHeight="1">
      <c r="A69" s="178"/>
      <c r="B69" s="437" t="s">
        <v>2257</v>
      </c>
      <c r="C69" s="422"/>
      <c r="D69" s="422"/>
      <c r="E69" s="422"/>
      <c r="F69" s="422"/>
      <c r="G69" s="422"/>
      <c r="H69" s="422"/>
      <c r="I69" s="429"/>
      <c r="J69" s="180"/>
      <c r="K69" s="366" t="s">
        <v>59</v>
      </c>
      <c r="L69" s="366"/>
      <c r="M69" s="366"/>
      <c r="N69" s="366"/>
      <c r="O69" s="366"/>
      <c r="P69" s="293"/>
      <c r="Q69" s="181"/>
      <c r="R69" s="422" t="s">
        <v>60</v>
      </c>
      <c r="S69" s="422"/>
      <c r="T69" s="422"/>
      <c r="U69" s="422"/>
      <c r="V69" s="422"/>
      <c r="W69" s="422"/>
      <c r="X69" s="181"/>
      <c r="Y69" s="366" t="s">
        <v>61</v>
      </c>
      <c r="Z69" s="366"/>
      <c r="AA69" s="366"/>
      <c r="AB69" s="366"/>
      <c r="AC69" s="366"/>
      <c r="AD69" s="392"/>
      <c r="AE69" s="162"/>
      <c r="AF69" s="162"/>
      <c r="AG69" s="162"/>
      <c r="AH69" s="162"/>
      <c r="AI69" s="294"/>
      <c r="AJ69" s="162"/>
      <c r="AK69" s="162"/>
      <c r="AL69" s="179"/>
      <c r="AM69" s="4" t="str">
        <f>IF(AND($AN$13=TRUE,M69=""),"未入力","")</f>
        <v/>
      </c>
      <c r="AN69" s="6" t="b">
        <v>0</v>
      </c>
      <c r="AO69" s="6" t="b">
        <v>0</v>
      </c>
      <c r="AP69" s="6" t="b">
        <v>0</v>
      </c>
      <c r="AS69" s="244"/>
      <c r="BA69" s="178"/>
      <c r="BB69" s="437" t="s">
        <v>2257</v>
      </c>
      <c r="BC69" s="422"/>
      <c r="BD69" s="422"/>
      <c r="BE69" s="422"/>
      <c r="BF69" s="422"/>
      <c r="BG69" s="422"/>
      <c r="BH69" s="422"/>
      <c r="BI69" s="429"/>
      <c r="BJ69" s="180"/>
      <c r="BK69" s="366" t="s">
        <v>59</v>
      </c>
      <c r="BL69" s="366"/>
      <c r="BM69" s="366"/>
      <c r="BN69" s="366"/>
      <c r="BO69" s="366"/>
      <c r="BP69" s="293"/>
      <c r="BQ69" s="181"/>
      <c r="BR69" s="422" t="s">
        <v>60</v>
      </c>
      <c r="BS69" s="422"/>
      <c r="BT69" s="422"/>
      <c r="BU69" s="422"/>
      <c r="BV69" s="422"/>
      <c r="BW69" s="422"/>
      <c r="BX69" s="181"/>
      <c r="BY69" s="366" t="s">
        <v>61</v>
      </c>
      <c r="BZ69" s="366"/>
      <c r="CA69" s="366"/>
      <c r="CB69" s="366"/>
      <c r="CC69" s="366"/>
      <c r="CD69" s="392"/>
      <c r="CE69" s="162"/>
      <c r="CF69" s="162"/>
      <c r="CH69" s="162"/>
      <c r="CI69" s="294"/>
      <c r="CJ69" s="162"/>
      <c r="CK69" s="162"/>
      <c r="CL69" s="179"/>
      <c r="CM69" s="4" t="str">
        <f>IF(AND($AN$13=TRUE,BM69=""),"未入力","")</f>
        <v/>
      </c>
      <c r="CN69" s="6" t="b">
        <v>0</v>
      </c>
      <c r="CO69" s="6" t="b">
        <v>0</v>
      </c>
      <c r="CP69" s="6" t="b">
        <v>0</v>
      </c>
      <c r="CS69" s="244"/>
      <c r="DA69" s="178"/>
      <c r="DB69" s="437" t="s">
        <v>2257</v>
      </c>
      <c r="DC69" s="422"/>
      <c r="DD69" s="422"/>
      <c r="DE69" s="422"/>
      <c r="DF69" s="422"/>
      <c r="DG69" s="422"/>
      <c r="DH69" s="422"/>
      <c r="DI69" s="429"/>
      <c r="DJ69" s="180"/>
      <c r="DK69" s="366" t="s">
        <v>59</v>
      </c>
      <c r="DL69" s="366"/>
      <c r="DM69" s="366"/>
      <c r="DN69" s="366"/>
      <c r="DO69" s="366"/>
      <c r="DP69" s="293"/>
      <c r="DQ69" s="181"/>
      <c r="DR69" s="422" t="s">
        <v>60</v>
      </c>
      <c r="DS69" s="422"/>
      <c r="DT69" s="422"/>
      <c r="DU69" s="422"/>
      <c r="DV69" s="422"/>
      <c r="DW69" s="422"/>
      <c r="DX69" s="181"/>
      <c r="DY69" s="366" t="s">
        <v>61</v>
      </c>
      <c r="DZ69" s="366"/>
      <c r="EA69" s="366"/>
      <c r="EB69" s="366"/>
      <c r="EC69" s="366"/>
      <c r="ED69" s="392"/>
      <c r="EE69" s="162"/>
      <c r="EF69" s="162"/>
      <c r="EH69" s="162"/>
      <c r="EI69" s="294"/>
      <c r="EJ69" s="162"/>
      <c r="EK69" s="162"/>
      <c r="EL69" s="179"/>
      <c r="EM69" s="4" t="str">
        <f>IF(AND($AN$13=TRUE,DM69=""),"未入力","")</f>
        <v/>
      </c>
      <c r="EN69" s="247" t="b">
        <v>0</v>
      </c>
      <c r="EO69" s="247" t="b">
        <v>0</v>
      </c>
      <c r="EP69" s="6" t="b">
        <v>0</v>
      </c>
      <c r="ES69" s="244"/>
      <c r="FA69" s="178"/>
      <c r="FB69" s="437" t="s">
        <v>2257</v>
      </c>
      <c r="FC69" s="422"/>
      <c r="FD69" s="422"/>
      <c r="FE69" s="422"/>
      <c r="FF69" s="422"/>
      <c r="FG69" s="422"/>
      <c r="FH69" s="422"/>
      <c r="FI69" s="429"/>
      <c r="FJ69" s="180"/>
      <c r="FK69" s="366" t="s">
        <v>59</v>
      </c>
      <c r="FL69" s="366"/>
      <c r="FM69" s="366"/>
      <c r="FN69" s="366"/>
      <c r="FO69" s="366"/>
      <c r="FP69" s="293"/>
      <c r="FQ69" s="181"/>
      <c r="FR69" s="422" t="s">
        <v>60</v>
      </c>
      <c r="FS69" s="422"/>
      <c r="FT69" s="422"/>
      <c r="FU69" s="422"/>
      <c r="FV69" s="422"/>
      <c r="FW69" s="422"/>
      <c r="FX69" s="181"/>
      <c r="FY69" s="366" t="s">
        <v>61</v>
      </c>
      <c r="FZ69" s="366"/>
      <c r="GA69" s="366"/>
      <c r="GB69" s="366"/>
      <c r="GC69" s="366"/>
      <c r="GD69" s="392"/>
      <c r="GE69" s="162"/>
      <c r="GF69" s="162"/>
      <c r="GH69" s="162"/>
      <c r="GI69" s="294"/>
      <c r="GJ69" s="162"/>
      <c r="GK69" s="162"/>
      <c r="GL69" s="179"/>
      <c r="GM69" s="4" t="str">
        <f>IF(AND($AN$13=TRUE,FM69=""),"未入力","")</f>
        <v/>
      </c>
      <c r="GN69" s="247" t="b">
        <v>0</v>
      </c>
      <c r="GO69" s="247" t="b">
        <v>0</v>
      </c>
      <c r="GP69" s="6" t="b">
        <v>0</v>
      </c>
    </row>
    <row r="70" spans="1:200" ht="17.100000000000001" customHeight="1">
      <c r="A70" s="178"/>
      <c r="B70" s="391" t="s">
        <v>2258</v>
      </c>
      <c r="C70" s="366"/>
      <c r="D70" s="366"/>
      <c r="E70" s="366"/>
      <c r="F70" s="366"/>
      <c r="G70" s="366"/>
      <c r="H70" s="366"/>
      <c r="I70" s="392"/>
      <c r="J70" s="180"/>
      <c r="K70" s="366" t="s">
        <v>62</v>
      </c>
      <c r="L70" s="366"/>
      <c r="M70" s="366"/>
      <c r="N70" s="366"/>
      <c r="O70" s="366"/>
      <c r="P70" s="293"/>
      <c r="Q70" s="181"/>
      <c r="R70" s="366" t="s">
        <v>63</v>
      </c>
      <c r="S70" s="366"/>
      <c r="T70" s="366"/>
      <c r="U70" s="366"/>
      <c r="V70" s="366"/>
      <c r="W70" s="366"/>
      <c r="X70" s="181"/>
      <c r="Y70" s="422" t="s">
        <v>64</v>
      </c>
      <c r="Z70" s="422"/>
      <c r="AA70" s="422"/>
      <c r="AB70" s="422"/>
      <c r="AC70" s="422"/>
      <c r="AD70" s="429"/>
      <c r="AE70" s="162"/>
      <c r="AF70" s="162"/>
      <c r="AG70" s="162"/>
      <c r="AH70" s="162"/>
      <c r="AI70" s="294"/>
      <c r="AJ70" s="162"/>
      <c r="AK70" s="162"/>
      <c r="AL70" s="179"/>
      <c r="AM70" s="4" t="str">
        <f>IF(AND($AN$13=TRUE,COUNTIF(AN70:AP70,TRUE)=0),"未入力","")</f>
        <v/>
      </c>
      <c r="AN70" s="8" t="b">
        <v>0</v>
      </c>
      <c r="AO70" s="8" t="b">
        <v>0</v>
      </c>
      <c r="AP70" s="8" t="b">
        <v>0</v>
      </c>
      <c r="AS70" s="244"/>
      <c r="BA70" s="178"/>
      <c r="BB70" s="391" t="s">
        <v>2258</v>
      </c>
      <c r="BC70" s="366"/>
      <c r="BD70" s="366"/>
      <c r="BE70" s="366"/>
      <c r="BF70" s="366"/>
      <c r="BG70" s="366"/>
      <c r="BH70" s="366"/>
      <c r="BI70" s="392"/>
      <c r="BJ70" s="180"/>
      <c r="BK70" s="366" t="s">
        <v>62</v>
      </c>
      <c r="BL70" s="366"/>
      <c r="BM70" s="366"/>
      <c r="BN70" s="366"/>
      <c r="BO70" s="366"/>
      <c r="BP70" s="293"/>
      <c r="BQ70" s="181"/>
      <c r="BR70" s="366" t="s">
        <v>63</v>
      </c>
      <c r="BS70" s="366"/>
      <c r="BT70" s="366"/>
      <c r="BU70" s="366"/>
      <c r="BV70" s="366"/>
      <c r="BW70" s="366"/>
      <c r="BX70" s="181"/>
      <c r="BY70" s="422" t="s">
        <v>64</v>
      </c>
      <c r="BZ70" s="422"/>
      <c r="CA70" s="422"/>
      <c r="CB70" s="422"/>
      <c r="CC70" s="422"/>
      <c r="CD70" s="429"/>
      <c r="CE70" s="162"/>
      <c r="CF70" s="162"/>
      <c r="CG70" s="162"/>
      <c r="CH70" s="162"/>
      <c r="CI70" s="294"/>
      <c r="CJ70" s="162"/>
      <c r="CK70" s="162"/>
      <c r="CL70" s="179"/>
      <c r="CM70" s="4" t="str">
        <f>IF(AND($AN$13=TRUE,COUNTIF(CN70:CP70,TRUE)=0),"未入力","")</f>
        <v/>
      </c>
      <c r="CN70" s="8" t="b">
        <v>0</v>
      </c>
      <c r="CO70" s="8" t="b">
        <v>0</v>
      </c>
      <c r="CP70" s="8" t="b">
        <v>0</v>
      </c>
      <c r="CS70" s="244"/>
      <c r="DA70" s="178"/>
      <c r="DB70" s="391" t="s">
        <v>2258</v>
      </c>
      <c r="DC70" s="366"/>
      <c r="DD70" s="366"/>
      <c r="DE70" s="366"/>
      <c r="DF70" s="366"/>
      <c r="DG70" s="366"/>
      <c r="DH70" s="366"/>
      <c r="DI70" s="392"/>
      <c r="DJ70" s="180"/>
      <c r="DK70" s="366" t="s">
        <v>62</v>
      </c>
      <c r="DL70" s="366"/>
      <c r="DM70" s="366"/>
      <c r="DN70" s="366"/>
      <c r="DO70" s="366"/>
      <c r="DP70" s="293"/>
      <c r="DQ70" s="181"/>
      <c r="DR70" s="366" t="s">
        <v>63</v>
      </c>
      <c r="DS70" s="366"/>
      <c r="DT70" s="366"/>
      <c r="DU70" s="366"/>
      <c r="DV70" s="366"/>
      <c r="DW70" s="366"/>
      <c r="DX70" s="181"/>
      <c r="DY70" s="422" t="s">
        <v>64</v>
      </c>
      <c r="DZ70" s="422"/>
      <c r="EA70" s="422"/>
      <c r="EB70" s="422"/>
      <c r="EC70" s="422"/>
      <c r="ED70" s="429"/>
      <c r="EE70" s="162"/>
      <c r="EF70" s="162"/>
      <c r="EG70" s="162"/>
      <c r="EH70" s="162"/>
      <c r="EI70" s="294"/>
      <c r="EJ70" s="162"/>
      <c r="EK70" s="162"/>
      <c r="EL70" s="179"/>
      <c r="EM70" s="4" t="str">
        <f>IF(AND($AN$13=TRUE,COUNTIF(EN70:EP70,TRUE)=0),"未入力","")</f>
        <v/>
      </c>
      <c r="EN70" s="247" t="b">
        <v>0</v>
      </c>
      <c r="EO70" s="247" t="b">
        <v>0</v>
      </c>
      <c r="EP70" s="6" t="b">
        <v>0</v>
      </c>
      <c r="ES70" s="244"/>
      <c r="FA70" s="178"/>
      <c r="FB70" s="391" t="s">
        <v>2258</v>
      </c>
      <c r="FC70" s="366"/>
      <c r="FD70" s="366"/>
      <c r="FE70" s="366"/>
      <c r="FF70" s="366"/>
      <c r="FG70" s="366"/>
      <c r="FH70" s="366"/>
      <c r="FI70" s="392"/>
      <c r="FJ70" s="180"/>
      <c r="FK70" s="366" t="s">
        <v>62</v>
      </c>
      <c r="FL70" s="366"/>
      <c r="FM70" s="366"/>
      <c r="FN70" s="366"/>
      <c r="FO70" s="366"/>
      <c r="FP70" s="293"/>
      <c r="FQ70" s="181"/>
      <c r="FR70" s="366" t="s">
        <v>63</v>
      </c>
      <c r="FS70" s="366"/>
      <c r="FT70" s="366"/>
      <c r="FU70" s="366"/>
      <c r="FV70" s="366"/>
      <c r="FW70" s="366"/>
      <c r="FX70" s="181"/>
      <c r="FY70" s="422" t="s">
        <v>64</v>
      </c>
      <c r="FZ70" s="422"/>
      <c r="GA70" s="422"/>
      <c r="GB70" s="422"/>
      <c r="GC70" s="422"/>
      <c r="GD70" s="429"/>
      <c r="GE70" s="162"/>
      <c r="GF70" s="162"/>
      <c r="GG70" s="162"/>
      <c r="GH70" s="162"/>
      <c r="GI70" s="294"/>
      <c r="GJ70" s="162"/>
      <c r="GK70" s="162"/>
      <c r="GL70" s="179"/>
      <c r="GM70" s="4" t="str">
        <f>IF(AND($AN$13=TRUE,COUNTIF(GN70:GP70,TRUE)=0),"未入力","")</f>
        <v/>
      </c>
      <c r="GN70" s="247" t="b">
        <v>0</v>
      </c>
      <c r="GO70" s="247" t="b">
        <v>0</v>
      </c>
      <c r="GP70" s="6" t="b">
        <v>0</v>
      </c>
    </row>
    <row r="71" spans="1:200" ht="17.100000000000001" customHeight="1">
      <c r="A71" s="178"/>
      <c r="B71" s="391" t="s">
        <v>2259</v>
      </c>
      <c r="C71" s="366"/>
      <c r="D71" s="366"/>
      <c r="E71" s="366"/>
      <c r="F71" s="366"/>
      <c r="G71" s="366"/>
      <c r="H71" s="366"/>
      <c r="I71" s="392"/>
      <c r="J71" s="174"/>
      <c r="K71" s="422" t="s">
        <v>65</v>
      </c>
      <c r="L71" s="422"/>
      <c r="M71" s="422"/>
      <c r="N71" s="422"/>
      <c r="O71" s="422"/>
      <c r="P71" s="422"/>
      <c r="Q71" s="159"/>
      <c r="R71" s="357" t="s">
        <v>66</v>
      </c>
      <c r="S71" s="357"/>
      <c r="T71" s="357"/>
      <c r="U71" s="357"/>
      <c r="V71" s="357"/>
      <c r="W71" s="357"/>
      <c r="X71" s="159"/>
      <c r="Y71" s="357" t="s">
        <v>67</v>
      </c>
      <c r="Z71" s="357"/>
      <c r="AA71" s="357"/>
      <c r="AB71" s="357"/>
      <c r="AC71" s="357"/>
      <c r="AD71" s="175"/>
      <c r="AE71" s="410"/>
      <c r="AF71" s="410"/>
      <c r="AG71" s="410"/>
      <c r="AH71" s="410"/>
      <c r="AI71" s="410"/>
      <c r="AJ71" s="162"/>
      <c r="AK71" s="162"/>
      <c r="AL71" s="179"/>
      <c r="AM71" s="4" t="str">
        <f>IF(AND($AN$13=TRUE,N71=""),"未入力","")</f>
        <v/>
      </c>
      <c r="AN71" s="6" t="b">
        <v>0</v>
      </c>
      <c r="AO71" s="6" t="b">
        <v>0</v>
      </c>
      <c r="AP71" s="6" t="b">
        <v>0</v>
      </c>
      <c r="AS71" s="244"/>
      <c r="BA71" s="178"/>
      <c r="BB71" s="391" t="s">
        <v>2259</v>
      </c>
      <c r="BC71" s="366"/>
      <c r="BD71" s="366"/>
      <c r="BE71" s="366"/>
      <c r="BF71" s="366"/>
      <c r="BG71" s="366"/>
      <c r="BH71" s="366"/>
      <c r="BI71" s="392"/>
      <c r="BJ71" s="174"/>
      <c r="BK71" s="422" t="s">
        <v>65</v>
      </c>
      <c r="BL71" s="422"/>
      <c r="BM71" s="422"/>
      <c r="BN71" s="422"/>
      <c r="BO71" s="422"/>
      <c r="BP71" s="422"/>
      <c r="BQ71" s="159"/>
      <c r="BR71" s="357" t="s">
        <v>66</v>
      </c>
      <c r="BS71" s="357"/>
      <c r="BT71" s="357"/>
      <c r="BU71" s="357"/>
      <c r="BV71" s="357"/>
      <c r="BW71" s="357"/>
      <c r="BX71" s="159"/>
      <c r="BY71" s="357" t="s">
        <v>67</v>
      </c>
      <c r="BZ71" s="357"/>
      <c r="CA71" s="357"/>
      <c r="CB71" s="357"/>
      <c r="CC71" s="357"/>
      <c r="CD71" s="175"/>
      <c r="CE71" s="410"/>
      <c r="CF71" s="410"/>
      <c r="CG71" s="410"/>
      <c r="CH71" s="410"/>
      <c r="CI71" s="410"/>
      <c r="CJ71" s="162"/>
      <c r="CK71" s="162"/>
      <c r="CL71" s="179"/>
      <c r="CM71" s="4" t="str">
        <f>IF(AND($AN$13=TRUE,BN71=""),"未入力","")</f>
        <v/>
      </c>
      <c r="CN71" s="6" t="b">
        <v>0</v>
      </c>
      <c r="CO71" s="6" t="b">
        <v>0</v>
      </c>
      <c r="CP71" s="6" t="b">
        <v>0</v>
      </c>
      <c r="CS71" s="244"/>
      <c r="DA71" s="178"/>
      <c r="DB71" s="391" t="s">
        <v>2259</v>
      </c>
      <c r="DC71" s="366"/>
      <c r="DD71" s="366"/>
      <c r="DE71" s="366"/>
      <c r="DF71" s="366"/>
      <c r="DG71" s="366"/>
      <c r="DH71" s="366"/>
      <c r="DI71" s="392"/>
      <c r="DJ71" s="174"/>
      <c r="DK71" s="422" t="s">
        <v>65</v>
      </c>
      <c r="DL71" s="422"/>
      <c r="DM71" s="422"/>
      <c r="DN71" s="422"/>
      <c r="DO71" s="422"/>
      <c r="DP71" s="422"/>
      <c r="DQ71" s="159"/>
      <c r="DR71" s="357" t="s">
        <v>66</v>
      </c>
      <c r="DS71" s="357"/>
      <c r="DT71" s="357"/>
      <c r="DU71" s="357"/>
      <c r="DV71" s="357"/>
      <c r="DW71" s="357"/>
      <c r="DX71" s="159"/>
      <c r="DY71" s="357" t="s">
        <v>67</v>
      </c>
      <c r="DZ71" s="357"/>
      <c r="EA71" s="357"/>
      <c r="EB71" s="357"/>
      <c r="EC71" s="357"/>
      <c r="ED71" s="175"/>
      <c r="EE71" s="410"/>
      <c r="EF71" s="410"/>
      <c r="EG71" s="410"/>
      <c r="EH71" s="410"/>
      <c r="EI71" s="410"/>
      <c r="EJ71" s="162"/>
      <c r="EK71" s="162"/>
      <c r="EL71" s="179"/>
      <c r="EM71" s="4" t="str">
        <f>IF(AND($AN$13=TRUE,DN71=""),"未入力","")</f>
        <v/>
      </c>
      <c r="EN71" s="247" t="b">
        <v>0</v>
      </c>
      <c r="EO71" s="247" t="b">
        <v>0</v>
      </c>
      <c r="EP71" s="6" t="b">
        <v>0</v>
      </c>
      <c r="ES71" s="244"/>
      <c r="FA71" s="178"/>
      <c r="FB71" s="391" t="s">
        <v>2259</v>
      </c>
      <c r="FC71" s="366"/>
      <c r="FD71" s="366"/>
      <c r="FE71" s="366"/>
      <c r="FF71" s="366"/>
      <c r="FG71" s="366"/>
      <c r="FH71" s="366"/>
      <c r="FI71" s="392"/>
      <c r="FJ71" s="174"/>
      <c r="FK71" s="422" t="s">
        <v>65</v>
      </c>
      <c r="FL71" s="422"/>
      <c r="FM71" s="422"/>
      <c r="FN71" s="422"/>
      <c r="FO71" s="422"/>
      <c r="FP71" s="422"/>
      <c r="FQ71" s="159"/>
      <c r="FR71" s="357" t="s">
        <v>66</v>
      </c>
      <c r="FS71" s="357"/>
      <c r="FT71" s="357"/>
      <c r="FU71" s="357"/>
      <c r="FV71" s="357"/>
      <c r="FW71" s="357"/>
      <c r="FX71" s="159"/>
      <c r="FY71" s="357" t="s">
        <v>67</v>
      </c>
      <c r="FZ71" s="357"/>
      <c r="GA71" s="357"/>
      <c r="GB71" s="357"/>
      <c r="GC71" s="357"/>
      <c r="GD71" s="175"/>
      <c r="GE71" s="410"/>
      <c r="GF71" s="410"/>
      <c r="GG71" s="410"/>
      <c r="GH71" s="410"/>
      <c r="GI71" s="410"/>
      <c r="GJ71" s="162"/>
      <c r="GK71" s="162"/>
      <c r="GL71" s="179"/>
      <c r="GM71" s="4" t="str">
        <f>IF(AND($AN$13=TRUE,FN71=""),"未入力","")</f>
        <v/>
      </c>
      <c r="GN71" s="247" t="b">
        <v>0</v>
      </c>
      <c r="GO71" s="247" t="b">
        <v>0</v>
      </c>
      <c r="GP71" s="6" t="b">
        <v>0</v>
      </c>
    </row>
    <row r="72" spans="1:200" ht="17.100000000000001" customHeight="1">
      <c r="A72" s="178"/>
      <c r="B72" s="391" t="s">
        <v>2260</v>
      </c>
      <c r="C72" s="366"/>
      <c r="D72" s="366"/>
      <c r="E72" s="366"/>
      <c r="F72" s="366"/>
      <c r="G72" s="366"/>
      <c r="H72" s="366"/>
      <c r="I72" s="392"/>
      <c r="J72" s="180"/>
      <c r="K72" s="366" t="s">
        <v>68</v>
      </c>
      <c r="L72" s="366"/>
      <c r="M72" s="366"/>
      <c r="N72" s="366"/>
      <c r="O72" s="366"/>
      <c r="P72" s="491"/>
      <c r="Q72" s="198"/>
      <c r="R72" s="366" t="s">
        <v>69</v>
      </c>
      <c r="S72" s="366"/>
      <c r="T72" s="366"/>
      <c r="U72" s="366"/>
      <c r="V72" s="366"/>
      <c r="W72" s="181"/>
      <c r="X72" s="198"/>
      <c r="Y72" s="366" t="s">
        <v>70</v>
      </c>
      <c r="Z72" s="366"/>
      <c r="AA72" s="366"/>
      <c r="AB72" s="366"/>
      <c r="AC72" s="366"/>
      <c r="AD72" s="181"/>
      <c r="AE72" s="200"/>
      <c r="AF72" s="357" t="s">
        <v>71</v>
      </c>
      <c r="AG72" s="357"/>
      <c r="AH72" s="357"/>
      <c r="AI72" s="357"/>
      <c r="AJ72" s="357"/>
      <c r="AK72" s="256"/>
      <c r="AL72" s="218"/>
      <c r="AM72" s="4" t="str">
        <f>IF(AND($AN$13=TRUE,N72=""),"未入力","")</f>
        <v/>
      </c>
      <c r="AN72" s="6" t="b">
        <v>0</v>
      </c>
      <c r="AO72" s="6" t="b">
        <v>0</v>
      </c>
      <c r="AP72" s="6" t="b">
        <v>0</v>
      </c>
      <c r="AQ72" s="6" t="b">
        <v>0</v>
      </c>
      <c r="AS72" s="244"/>
      <c r="BA72" s="178"/>
      <c r="BB72" s="391" t="s">
        <v>2260</v>
      </c>
      <c r="BC72" s="366"/>
      <c r="BD72" s="366"/>
      <c r="BE72" s="366"/>
      <c r="BF72" s="366"/>
      <c r="BG72" s="366"/>
      <c r="BH72" s="366"/>
      <c r="BI72" s="392"/>
      <c r="BJ72" s="180"/>
      <c r="BK72" s="366" t="s">
        <v>68</v>
      </c>
      <c r="BL72" s="366"/>
      <c r="BM72" s="366"/>
      <c r="BN72" s="366"/>
      <c r="BO72" s="366"/>
      <c r="BP72" s="491"/>
      <c r="BQ72" s="198"/>
      <c r="BR72" s="366" t="s">
        <v>69</v>
      </c>
      <c r="BS72" s="366"/>
      <c r="BT72" s="366"/>
      <c r="BU72" s="366"/>
      <c r="BV72" s="366"/>
      <c r="BW72" s="181"/>
      <c r="BX72" s="198"/>
      <c r="BY72" s="366" t="s">
        <v>70</v>
      </c>
      <c r="BZ72" s="366"/>
      <c r="CA72" s="366"/>
      <c r="CB72" s="366"/>
      <c r="CC72" s="366"/>
      <c r="CD72" s="181"/>
      <c r="CE72" s="200"/>
      <c r="CF72" s="357" t="s">
        <v>71</v>
      </c>
      <c r="CG72" s="357"/>
      <c r="CH72" s="357"/>
      <c r="CI72" s="357"/>
      <c r="CJ72" s="357"/>
      <c r="CK72" s="315"/>
      <c r="CL72" s="218"/>
      <c r="CM72" s="4" t="str">
        <f>IF(AND($AN$13=TRUE,BN72=""),"未入力","")</f>
        <v/>
      </c>
      <c r="CN72" s="6" t="b">
        <v>0</v>
      </c>
      <c r="CO72" s="6" t="b">
        <v>0</v>
      </c>
      <c r="CP72" s="6" t="b">
        <v>0</v>
      </c>
      <c r="CQ72" s="6" t="b">
        <v>0</v>
      </c>
      <c r="CS72" s="244"/>
      <c r="DA72" s="178"/>
      <c r="DB72" s="391" t="s">
        <v>2260</v>
      </c>
      <c r="DC72" s="366"/>
      <c r="DD72" s="366"/>
      <c r="DE72" s="366"/>
      <c r="DF72" s="366"/>
      <c r="DG72" s="366"/>
      <c r="DH72" s="366"/>
      <c r="DI72" s="392"/>
      <c r="DJ72" s="180"/>
      <c r="DK72" s="366" t="s">
        <v>68</v>
      </c>
      <c r="DL72" s="366"/>
      <c r="DM72" s="366"/>
      <c r="DN72" s="366"/>
      <c r="DO72" s="366"/>
      <c r="DP72" s="491"/>
      <c r="DQ72" s="198"/>
      <c r="DR72" s="366" t="s">
        <v>69</v>
      </c>
      <c r="DS72" s="366"/>
      <c r="DT72" s="366"/>
      <c r="DU72" s="366"/>
      <c r="DV72" s="366"/>
      <c r="DW72" s="181"/>
      <c r="DX72" s="198"/>
      <c r="DY72" s="366" t="s">
        <v>70</v>
      </c>
      <c r="DZ72" s="366"/>
      <c r="EA72" s="366"/>
      <c r="EB72" s="366"/>
      <c r="EC72" s="366"/>
      <c r="ED72" s="181"/>
      <c r="EE72" s="200"/>
      <c r="EF72" s="357" t="s">
        <v>71</v>
      </c>
      <c r="EG72" s="357"/>
      <c r="EH72" s="357"/>
      <c r="EI72" s="357"/>
      <c r="EJ72" s="357"/>
      <c r="EK72" s="315"/>
      <c r="EL72" s="218"/>
      <c r="EM72" s="4" t="str">
        <f>IF(AND($AN$13=TRUE,DN72=""),"未入力","")</f>
        <v/>
      </c>
      <c r="EN72" s="6" t="b">
        <v>0</v>
      </c>
      <c r="EO72" s="6" t="b">
        <v>0</v>
      </c>
      <c r="EP72" s="6" t="b">
        <v>0</v>
      </c>
      <c r="EQ72" s="6" t="b">
        <v>0</v>
      </c>
      <c r="ES72" s="244"/>
      <c r="FA72" s="178"/>
      <c r="FB72" s="391" t="s">
        <v>2260</v>
      </c>
      <c r="FC72" s="366"/>
      <c r="FD72" s="366"/>
      <c r="FE72" s="366"/>
      <c r="FF72" s="366"/>
      <c r="FG72" s="366"/>
      <c r="FH72" s="366"/>
      <c r="FI72" s="392"/>
      <c r="FJ72" s="180"/>
      <c r="FK72" s="366" t="s">
        <v>68</v>
      </c>
      <c r="FL72" s="366"/>
      <c r="FM72" s="366"/>
      <c r="FN72" s="366"/>
      <c r="FO72" s="366"/>
      <c r="FP72" s="491"/>
      <c r="FQ72" s="198"/>
      <c r="FR72" s="366" t="s">
        <v>69</v>
      </c>
      <c r="FS72" s="366"/>
      <c r="FT72" s="366"/>
      <c r="FU72" s="366"/>
      <c r="FV72" s="366"/>
      <c r="FW72" s="181"/>
      <c r="FX72" s="198"/>
      <c r="FY72" s="366" t="s">
        <v>70</v>
      </c>
      <c r="FZ72" s="366"/>
      <c r="GA72" s="366"/>
      <c r="GB72" s="366"/>
      <c r="GC72" s="366"/>
      <c r="GD72" s="181"/>
      <c r="GE72" s="200"/>
      <c r="GF72" s="357" t="s">
        <v>71</v>
      </c>
      <c r="GG72" s="357"/>
      <c r="GH72" s="357"/>
      <c r="GI72" s="357"/>
      <c r="GJ72" s="357"/>
      <c r="GK72" s="333"/>
      <c r="GL72" s="218"/>
      <c r="GM72" s="4" t="str">
        <f>IF(AND($AN$13=TRUE,FN72=""),"未入力","")</f>
        <v/>
      </c>
      <c r="GN72" s="6" t="b">
        <v>0</v>
      </c>
      <c r="GO72" s="6" t="b">
        <v>0</v>
      </c>
      <c r="GP72" s="6" t="b">
        <v>0</v>
      </c>
      <c r="GQ72" s="6" t="b">
        <v>0</v>
      </c>
    </row>
    <row r="73" spans="1:200" ht="20.100000000000001" customHeight="1">
      <c r="A73" s="178"/>
      <c r="B73" s="391" t="s">
        <v>2261</v>
      </c>
      <c r="C73" s="366"/>
      <c r="D73" s="366"/>
      <c r="E73" s="366"/>
      <c r="F73" s="366"/>
      <c r="G73" s="366"/>
      <c r="H73" s="366"/>
      <c r="I73" s="392"/>
      <c r="J73" s="361"/>
      <c r="K73" s="362"/>
      <c r="L73" s="362"/>
      <c r="M73" s="362"/>
      <c r="N73" s="362"/>
      <c r="O73" s="181" t="s">
        <v>72</v>
      </c>
      <c r="P73" s="181"/>
      <c r="Q73" s="363"/>
      <c r="R73" s="362"/>
      <c r="S73" s="362"/>
      <c r="T73" s="362"/>
      <c r="U73" s="362"/>
      <c r="V73" s="181" t="s">
        <v>72</v>
      </c>
      <c r="W73" s="181"/>
      <c r="X73" s="363"/>
      <c r="Y73" s="362"/>
      <c r="Z73" s="362"/>
      <c r="AA73" s="362"/>
      <c r="AB73" s="362"/>
      <c r="AC73" s="181" t="s">
        <v>72</v>
      </c>
      <c r="AD73" s="181"/>
      <c r="AE73" s="364"/>
      <c r="AF73" s="365"/>
      <c r="AG73" s="365"/>
      <c r="AH73" s="365"/>
      <c r="AI73" s="365"/>
      <c r="AJ73" s="185" t="s">
        <v>72</v>
      </c>
      <c r="AK73" s="185"/>
      <c r="AL73" s="219"/>
      <c r="AM73" s="4"/>
      <c r="AS73" s="244"/>
      <c r="BA73" s="178"/>
      <c r="BB73" s="391" t="s">
        <v>2261</v>
      </c>
      <c r="BC73" s="366"/>
      <c r="BD73" s="366"/>
      <c r="BE73" s="366"/>
      <c r="BF73" s="366"/>
      <c r="BG73" s="366"/>
      <c r="BH73" s="366"/>
      <c r="BI73" s="392"/>
      <c r="BJ73" s="361"/>
      <c r="BK73" s="362"/>
      <c r="BL73" s="362"/>
      <c r="BM73" s="362"/>
      <c r="BN73" s="362"/>
      <c r="BO73" s="181" t="s">
        <v>72</v>
      </c>
      <c r="BP73" s="181"/>
      <c r="BQ73" s="363"/>
      <c r="BR73" s="362"/>
      <c r="BS73" s="362"/>
      <c r="BT73" s="362"/>
      <c r="BU73" s="362"/>
      <c r="BV73" s="181" t="s">
        <v>72</v>
      </c>
      <c r="BW73" s="181"/>
      <c r="BX73" s="363"/>
      <c r="BY73" s="362"/>
      <c r="BZ73" s="362"/>
      <c r="CA73" s="362"/>
      <c r="CB73" s="362"/>
      <c r="CC73" s="181" t="s">
        <v>72</v>
      </c>
      <c r="CD73" s="181"/>
      <c r="CE73" s="364"/>
      <c r="CF73" s="365"/>
      <c r="CG73" s="365"/>
      <c r="CH73" s="365"/>
      <c r="CI73" s="365"/>
      <c r="CJ73" s="185" t="s">
        <v>72</v>
      </c>
      <c r="CK73" s="185"/>
      <c r="CL73" s="219"/>
      <c r="CM73" s="4"/>
      <c r="CS73" s="244"/>
      <c r="DA73" s="178"/>
      <c r="DB73" s="391" t="s">
        <v>2261</v>
      </c>
      <c r="DC73" s="366"/>
      <c r="DD73" s="366"/>
      <c r="DE73" s="366"/>
      <c r="DF73" s="366"/>
      <c r="DG73" s="366"/>
      <c r="DH73" s="366"/>
      <c r="DI73" s="392"/>
      <c r="DJ73" s="361"/>
      <c r="DK73" s="362"/>
      <c r="DL73" s="362"/>
      <c r="DM73" s="362"/>
      <c r="DN73" s="362"/>
      <c r="DO73" s="181" t="s">
        <v>72</v>
      </c>
      <c r="DP73" s="181"/>
      <c r="DQ73" s="363"/>
      <c r="DR73" s="362"/>
      <c r="DS73" s="362"/>
      <c r="DT73" s="362"/>
      <c r="DU73" s="362"/>
      <c r="DV73" s="181" t="s">
        <v>72</v>
      </c>
      <c r="DW73" s="181"/>
      <c r="DX73" s="363"/>
      <c r="DY73" s="362"/>
      <c r="DZ73" s="362"/>
      <c r="EA73" s="362"/>
      <c r="EB73" s="362"/>
      <c r="EC73" s="181" t="s">
        <v>72</v>
      </c>
      <c r="ED73" s="181"/>
      <c r="EE73" s="364"/>
      <c r="EF73" s="365"/>
      <c r="EG73" s="365"/>
      <c r="EH73" s="365"/>
      <c r="EI73" s="365"/>
      <c r="EJ73" s="185" t="s">
        <v>72</v>
      </c>
      <c r="EK73" s="185"/>
      <c r="EL73" s="219"/>
      <c r="EM73" s="4"/>
      <c r="ES73" s="244"/>
      <c r="FA73" s="178"/>
      <c r="FB73" s="391" t="s">
        <v>2261</v>
      </c>
      <c r="FC73" s="366"/>
      <c r="FD73" s="366"/>
      <c r="FE73" s="366"/>
      <c r="FF73" s="366"/>
      <c r="FG73" s="366"/>
      <c r="FH73" s="366"/>
      <c r="FI73" s="392"/>
      <c r="FJ73" s="361"/>
      <c r="FK73" s="362"/>
      <c r="FL73" s="362"/>
      <c r="FM73" s="362"/>
      <c r="FN73" s="362"/>
      <c r="FO73" s="181" t="s">
        <v>72</v>
      </c>
      <c r="FP73" s="181"/>
      <c r="FQ73" s="363"/>
      <c r="FR73" s="362"/>
      <c r="FS73" s="362"/>
      <c r="FT73" s="362"/>
      <c r="FU73" s="362"/>
      <c r="FV73" s="181" t="s">
        <v>72</v>
      </c>
      <c r="FW73" s="181"/>
      <c r="FX73" s="363"/>
      <c r="FY73" s="362"/>
      <c r="FZ73" s="362"/>
      <c r="GA73" s="362"/>
      <c r="GB73" s="362"/>
      <c r="GC73" s="181" t="s">
        <v>72</v>
      </c>
      <c r="GD73" s="181"/>
      <c r="GE73" s="364"/>
      <c r="GF73" s="365"/>
      <c r="GG73" s="365"/>
      <c r="GH73" s="365"/>
      <c r="GI73" s="365"/>
      <c r="GJ73" s="185" t="s">
        <v>72</v>
      </c>
      <c r="GK73" s="185"/>
      <c r="GL73" s="219"/>
      <c r="GM73" s="4"/>
    </row>
    <row r="74" spans="1:200" ht="27" customHeight="1">
      <c r="A74" s="178"/>
      <c r="B74" s="486" t="s">
        <v>2262</v>
      </c>
      <c r="C74" s="487"/>
      <c r="D74" s="487"/>
      <c r="E74" s="487"/>
      <c r="F74" s="487"/>
      <c r="G74" s="487"/>
      <c r="H74" s="487"/>
      <c r="I74" s="493"/>
      <c r="J74" s="413"/>
      <c r="K74" s="365"/>
      <c r="L74" s="365"/>
      <c r="M74" s="365"/>
      <c r="N74" s="365"/>
      <c r="O74" s="181" t="s">
        <v>47</v>
      </c>
      <c r="P74" s="181"/>
      <c r="Q74" s="364"/>
      <c r="R74" s="365"/>
      <c r="S74" s="365"/>
      <c r="T74" s="365"/>
      <c r="U74" s="365"/>
      <c r="V74" s="181" t="s">
        <v>47</v>
      </c>
      <c r="W74" s="181"/>
      <c r="X74" s="364"/>
      <c r="Y74" s="365"/>
      <c r="Z74" s="365"/>
      <c r="AA74" s="365"/>
      <c r="AB74" s="365"/>
      <c r="AC74" s="181" t="s">
        <v>47</v>
      </c>
      <c r="AD74" s="181"/>
      <c r="AE74" s="364"/>
      <c r="AF74" s="365"/>
      <c r="AG74" s="365"/>
      <c r="AH74" s="365"/>
      <c r="AI74" s="365"/>
      <c r="AJ74" s="181" t="s">
        <v>47</v>
      </c>
      <c r="AK74" s="181"/>
      <c r="AL74" s="218"/>
      <c r="AM74" s="248"/>
      <c r="AN74" s="247"/>
      <c r="AO74" s="247"/>
      <c r="AP74" s="247"/>
      <c r="AQ74" s="247"/>
      <c r="AR74" s="247"/>
      <c r="AS74" s="244"/>
      <c r="BA74" s="178"/>
      <c r="BB74" s="486" t="s">
        <v>2262</v>
      </c>
      <c r="BC74" s="487"/>
      <c r="BD74" s="487"/>
      <c r="BE74" s="487"/>
      <c r="BF74" s="487"/>
      <c r="BG74" s="487"/>
      <c r="BH74" s="487"/>
      <c r="BI74" s="493"/>
      <c r="BJ74" s="413"/>
      <c r="BK74" s="365"/>
      <c r="BL74" s="365"/>
      <c r="BM74" s="365"/>
      <c r="BN74" s="365"/>
      <c r="BO74" s="181" t="s">
        <v>47</v>
      </c>
      <c r="BP74" s="181"/>
      <c r="BQ74" s="364"/>
      <c r="BR74" s="365"/>
      <c r="BS74" s="365"/>
      <c r="BT74" s="365"/>
      <c r="BU74" s="365"/>
      <c r="BV74" s="181" t="s">
        <v>47</v>
      </c>
      <c r="BW74" s="181"/>
      <c r="BX74" s="364"/>
      <c r="BY74" s="365"/>
      <c r="BZ74" s="365"/>
      <c r="CA74" s="365"/>
      <c r="CB74" s="365"/>
      <c r="CC74" s="181" t="s">
        <v>47</v>
      </c>
      <c r="CD74" s="181"/>
      <c r="CE74" s="364"/>
      <c r="CF74" s="365"/>
      <c r="CG74" s="365"/>
      <c r="CH74" s="365"/>
      <c r="CI74" s="365"/>
      <c r="CJ74" s="181" t="s">
        <v>47</v>
      </c>
      <c r="CK74" s="181"/>
      <c r="CL74" s="218"/>
      <c r="CM74" s="248"/>
      <c r="CN74" s="247"/>
      <c r="CO74" s="247"/>
      <c r="CP74" s="247"/>
      <c r="CQ74" s="247"/>
      <c r="CR74" s="247"/>
      <c r="CS74" s="244"/>
      <c r="DA74" s="178"/>
      <c r="DB74" s="486" t="s">
        <v>2262</v>
      </c>
      <c r="DC74" s="487"/>
      <c r="DD74" s="487"/>
      <c r="DE74" s="487"/>
      <c r="DF74" s="487"/>
      <c r="DG74" s="487"/>
      <c r="DH74" s="487"/>
      <c r="DI74" s="493"/>
      <c r="DJ74" s="413"/>
      <c r="DK74" s="365"/>
      <c r="DL74" s="365"/>
      <c r="DM74" s="365"/>
      <c r="DN74" s="365"/>
      <c r="DO74" s="181" t="s">
        <v>47</v>
      </c>
      <c r="DP74" s="181"/>
      <c r="DQ74" s="364"/>
      <c r="DR74" s="365"/>
      <c r="DS74" s="365"/>
      <c r="DT74" s="365"/>
      <c r="DU74" s="365"/>
      <c r="DV74" s="181" t="s">
        <v>47</v>
      </c>
      <c r="DW74" s="181"/>
      <c r="DX74" s="364"/>
      <c r="DY74" s="365"/>
      <c r="DZ74" s="365"/>
      <c r="EA74" s="365"/>
      <c r="EB74" s="365"/>
      <c r="EC74" s="181" t="s">
        <v>47</v>
      </c>
      <c r="ED74" s="181"/>
      <c r="EE74" s="364"/>
      <c r="EF74" s="365"/>
      <c r="EG74" s="365"/>
      <c r="EH74" s="365"/>
      <c r="EI74" s="365"/>
      <c r="EJ74" s="181" t="s">
        <v>47</v>
      </c>
      <c r="EK74" s="181"/>
      <c r="EL74" s="218"/>
      <c r="EM74" s="248"/>
      <c r="EN74" s="247"/>
      <c r="EO74" s="247"/>
      <c r="EP74" s="247"/>
      <c r="EQ74" s="247"/>
      <c r="ER74" s="247"/>
      <c r="ES74" s="244"/>
      <c r="FA74" s="178"/>
      <c r="FB74" s="486" t="s">
        <v>2262</v>
      </c>
      <c r="FC74" s="487"/>
      <c r="FD74" s="487"/>
      <c r="FE74" s="487"/>
      <c r="FF74" s="487"/>
      <c r="FG74" s="487"/>
      <c r="FH74" s="487"/>
      <c r="FI74" s="493"/>
      <c r="FJ74" s="413"/>
      <c r="FK74" s="365"/>
      <c r="FL74" s="365"/>
      <c r="FM74" s="365"/>
      <c r="FN74" s="365"/>
      <c r="FO74" s="181" t="s">
        <v>47</v>
      </c>
      <c r="FP74" s="181"/>
      <c r="FQ74" s="364"/>
      <c r="FR74" s="365"/>
      <c r="FS74" s="365"/>
      <c r="FT74" s="365"/>
      <c r="FU74" s="365"/>
      <c r="FV74" s="181" t="s">
        <v>47</v>
      </c>
      <c r="FW74" s="181"/>
      <c r="FX74" s="364"/>
      <c r="FY74" s="365"/>
      <c r="FZ74" s="365"/>
      <c r="GA74" s="365"/>
      <c r="GB74" s="365"/>
      <c r="GC74" s="181" t="s">
        <v>47</v>
      </c>
      <c r="GD74" s="181"/>
      <c r="GE74" s="364"/>
      <c r="GF74" s="365"/>
      <c r="GG74" s="365"/>
      <c r="GH74" s="365"/>
      <c r="GI74" s="365"/>
      <c r="GJ74" s="181" t="s">
        <v>47</v>
      </c>
      <c r="GK74" s="181"/>
      <c r="GL74" s="218"/>
      <c r="GM74" s="248"/>
      <c r="GN74" s="247"/>
      <c r="GO74" s="247"/>
      <c r="GP74" s="247"/>
      <c r="GQ74" s="247"/>
      <c r="GR74" s="247"/>
    </row>
    <row r="75" spans="1:200" ht="4.05" customHeight="1">
      <c r="A75" s="176"/>
      <c r="B75" s="273"/>
      <c r="C75" s="273"/>
      <c r="D75" s="273"/>
      <c r="E75" s="273"/>
      <c r="F75" s="273"/>
      <c r="G75" s="273"/>
      <c r="H75" s="273"/>
      <c r="I75" s="273"/>
      <c r="J75" s="296"/>
      <c r="K75" s="296"/>
      <c r="L75" s="296"/>
      <c r="M75" s="296"/>
      <c r="N75" s="296"/>
      <c r="O75" s="296"/>
      <c r="P75" s="296"/>
      <c r="Q75" s="296"/>
      <c r="R75" s="296"/>
      <c r="S75" s="296"/>
      <c r="T75" s="296"/>
      <c r="U75" s="296"/>
      <c r="V75" s="296"/>
      <c r="W75" s="296"/>
      <c r="X75" s="296"/>
      <c r="Y75" s="296"/>
      <c r="Z75" s="296"/>
      <c r="AA75" s="296"/>
      <c r="AB75" s="296"/>
      <c r="AC75" s="296"/>
      <c r="AD75" s="296"/>
      <c r="AE75" s="296"/>
      <c r="AF75" s="296"/>
      <c r="AG75" s="296"/>
      <c r="AH75" s="296"/>
      <c r="AI75" s="296"/>
      <c r="AJ75" s="160"/>
      <c r="AK75" s="160"/>
      <c r="AL75" s="177"/>
      <c r="AM75" s="248"/>
      <c r="AN75" s="247"/>
      <c r="AO75" s="247"/>
      <c r="AP75" s="247"/>
      <c r="AQ75" s="247"/>
      <c r="AR75" s="247"/>
      <c r="AS75" s="244"/>
      <c r="BA75" s="176"/>
      <c r="BB75" s="312"/>
      <c r="BC75" s="312"/>
      <c r="BD75" s="312"/>
      <c r="BE75" s="312"/>
      <c r="BF75" s="312"/>
      <c r="BG75" s="312"/>
      <c r="BH75" s="312"/>
      <c r="BI75" s="312"/>
      <c r="BJ75" s="296"/>
      <c r="BK75" s="296"/>
      <c r="BL75" s="296"/>
      <c r="BM75" s="296"/>
      <c r="BN75" s="296"/>
      <c r="BO75" s="296"/>
      <c r="BP75" s="296"/>
      <c r="BQ75" s="296"/>
      <c r="BR75" s="296"/>
      <c r="BS75" s="296"/>
      <c r="BT75" s="296"/>
      <c r="BU75" s="296"/>
      <c r="BV75" s="296"/>
      <c r="BW75" s="296"/>
      <c r="BX75" s="296"/>
      <c r="BY75" s="296"/>
      <c r="BZ75" s="296"/>
      <c r="CA75" s="296"/>
      <c r="CB75" s="296"/>
      <c r="CC75" s="296"/>
      <c r="CD75" s="296"/>
      <c r="CE75" s="296"/>
      <c r="CF75" s="296"/>
      <c r="CG75" s="296"/>
      <c r="CH75" s="296"/>
      <c r="CI75" s="296"/>
      <c r="CJ75" s="160"/>
      <c r="CK75" s="160"/>
      <c r="CL75" s="177"/>
      <c r="CM75" s="248"/>
      <c r="CN75" s="247"/>
      <c r="CO75" s="247"/>
      <c r="CP75" s="247"/>
      <c r="CQ75" s="247"/>
      <c r="CR75" s="247"/>
      <c r="CS75" s="244"/>
      <c r="DA75" s="176"/>
      <c r="DB75" s="312"/>
      <c r="DC75" s="312"/>
      <c r="DD75" s="312"/>
      <c r="DE75" s="312"/>
      <c r="DF75" s="312"/>
      <c r="DG75" s="312"/>
      <c r="DH75" s="312"/>
      <c r="DI75" s="312"/>
      <c r="DJ75" s="296"/>
      <c r="DK75" s="296"/>
      <c r="DL75" s="296"/>
      <c r="DM75" s="296"/>
      <c r="DN75" s="296"/>
      <c r="DO75" s="296"/>
      <c r="DP75" s="296"/>
      <c r="DQ75" s="296"/>
      <c r="DR75" s="296"/>
      <c r="DS75" s="296"/>
      <c r="DT75" s="296"/>
      <c r="DU75" s="296"/>
      <c r="DV75" s="296"/>
      <c r="DW75" s="296"/>
      <c r="DX75" s="296"/>
      <c r="DY75" s="296"/>
      <c r="DZ75" s="296"/>
      <c r="EA75" s="296"/>
      <c r="EB75" s="296"/>
      <c r="EC75" s="296"/>
      <c r="ED75" s="296"/>
      <c r="EE75" s="296"/>
      <c r="EF75" s="296"/>
      <c r="EG75" s="296"/>
      <c r="EH75" s="296"/>
      <c r="EI75" s="296"/>
      <c r="EJ75" s="160"/>
      <c r="EK75" s="160"/>
      <c r="EL75" s="177"/>
      <c r="EM75" s="248"/>
      <c r="EN75" s="247"/>
      <c r="EO75" s="247"/>
      <c r="EP75" s="247"/>
      <c r="EQ75" s="247"/>
      <c r="ER75" s="247"/>
      <c r="ES75" s="244"/>
      <c r="FA75" s="176"/>
      <c r="FB75" s="330"/>
      <c r="FC75" s="330"/>
      <c r="FD75" s="330"/>
      <c r="FE75" s="330"/>
      <c r="FF75" s="330"/>
      <c r="FG75" s="330"/>
      <c r="FH75" s="330"/>
      <c r="FI75" s="330"/>
      <c r="FJ75" s="296"/>
      <c r="FK75" s="296"/>
      <c r="FL75" s="296"/>
      <c r="FM75" s="296"/>
      <c r="FN75" s="296"/>
      <c r="FO75" s="296"/>
      <c r="FP75" s="296"/>
      <c r="FQ75" s="296"/>
      <c r="FR75" s="296"/>
      <c r="FS75" s="296"/>
      <c r="FT75" s="296"/>
      <c r="FU75" s="296"/>
      <c r="FV75" s="296"/>
      <c r="FW75" s="296"/>
      <c r="FX75" s="296"/>
      <c r="FY75" s="296"/>
      <c r="FZ75" s="296"/>
      <c r="GA75" s="296"/>
      <c r="GB75" s="296"/>
      <c r="GC75" s="296"/>
      <c r="GD75" s="296"/>
      <c r="GE75" s="296"/>
      <c r="GF75" s="296"/>
      <c r="GG75" s="296"/>
      <c r="GH75" s="296"/>
      <c r="GI75" s="296"/>
      <c r="GJ75" s="160"/>
      <c r="GK75" s="160"/>
      <c r="GL75" s="177"/>
      <c r="GM75" s="248"/>
      <c r="GN75" s="247"/>
      <c r="GO75" s="247"/>
      <c r="GP75" s="247"/>
      <c r="GQ75" s="247"/>
      <c r="GR75" s="247"/>
    </row>
    <row r="76" spans="1:200" ht="4.05" customHeight="1">
      <c r="A76" s="3"/>
      <c r="B76" s="166"/>
      <c r="C76" s="166"/>
      <c r="D76" s="166"/>
      <c r="E76" s="166"/>
      <c r="F76" s="166"/>
      <c r="G76" s="166"/>
      <c r="H76" s="166"/>
      <c r="I76" s="166"/>
      <c r="J76" s="166"/>
      <c r="K76" s="166"/>
      <c r="L76" s="166"/>
      <c r="M76" s="166"/>
      <c r="N76" s="166"/>
      <c r="O76" s="166"/>
      <c r="P76" s="166"/>
      <c r="Q76" s="166"/>
      <c r="R76" s="166"/>
      <c r="S76" s="166"/>
      <c r="T76" s="166"/>
      <c r="U76" s="166"/>
      <c r="V76" s="166"/>
      <c r="W76" s="166"/>
      <c r="X76" s="166"/>
      <c r="Y76" s="166"/>
      <c r="Z76" s="166"/>
      <c r="AA76" s="166"/>
      <c r="AB76" s="166"/>
      <c r="AC76" s="166"/>
      <c r="AD76" s="166"/>
      <c r="AE76" s="166"/>
      <c r="AF76" s="166"/>
      <c r="AG76" s="166"/>
      <c r="AH76" s="166"/>
      <c r="AI76" s="166"/>
      <c r="AJ76" s="166"/>
      <c r="AK76" s="166"/>
      <c r="AL76" s="3"/>
      <c r="AM76" s="248"/>
      <c r="AN76" s="247"/>
      <c r="AO76" s="247"/>
      <c r="AP76" s="247"/>
      <c r="AQ76" s="247"/>
      <c r="AR76" s="247"/>
      <c r="BA76" s="3"/>
      <c r="BB76" s="166"/>
      <c r="BC76" s="166"/>
      <c r="BD76" s="166"/>
      <c r="BE76" s="166"/>
      <c r="BF76" s="166"/>
      <c r="BG76" s="166"/>
      <c r="BH76" s="166"/>
      <c r="BI76" s="166"/>
      <c r="BJ76" s="166"/>
      <c r="BK76" s="166"/>
      <c r="BL76" s="166"/>
      <c r="BM76" s="166"/>
      <c r="BN76" s="166"/>
      <c r="BO76" s="166"/>
      <c r="BP76" s="166"/>
      <c r="BQ76" s="166"/>
      <c r="BR76" s="166"/>
      <c r="BS76" s="166"/>
      <c r="BT76" s="166"/>
      <c r="BU76" s="166"/>
      <c r="BV76" s="166"/>
      <c r="BW76" s="166"/>
      <c r="BX76" s="166"/>
      <c r="BY76" s="166"/>
      <c r="BZ76" s="166"/>
      <c r="CA76" s="166"/>
      <c r="CB76" s="166"/>
      <c r="CC76" s="166"/>
      <c r="CD76" s="166"/>
      <c r="CE76" s="166"/>
      <c r="CF76" s="166"/>
      <c r="CG76" s="166"/>
      <c r="CH76" s="166"/>
      <c r="CI76" s="166"/>
      <c r="CJ76" s="166"/>
      <c r="CK76" s="166"/>
      <c r="CL76" s="3"/>
      <c r="CM76" s="248"/>
      <c r="CN76" s="247"/>
      <c r="CO76" s="247"/>
      <c r="CP76" s="247"/>
      <c r="CQ76" s="247"/>
      <c r="CR76" s="247"/>
    </row>
    <row r="77" spans="1:200" ht="15" customHeight="1"/>
    <row r="78" spans="1:200" ht="15" customHeight="1"/>
    <row r="79" spans="1:200" ht="15" customHeight="1"/>
    <row r="80" spans="1:20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GE59:GI59"/>
    <mergeCell ref="FB60:FI60"/>
    <mergeCell ref="FK60:FP60"/>
    <mergeCell ref="FR60:FV60"/>
    <mergeCell ref="FY60:GC60"/>
    <mergeCell ref="GF60:GJ60"/>
    <mergeCell ref="FB61:FI61"/>
    <mergeCell ref="FJ61:FN61"/>
    <mergeCell ref="FQ61:FU61"/>
    <mergeCell ref="FX61:GB61"/>
    <mergeCell ref="GE61:GI61"/>
    <mergeCell ref="FB57:FI57"/>
    <mergeCell ref="FK57:FO57"/>
    <mergeCell ref="FR57:FW57"/>
    <mergeCell ref="FY57:GD57"/>
    <mergeCell ref="FB58:FI58"/>
    <mergeCell ref="FK58:FO58"/>
    <mergeCell ref="FR58:FW58"/>
    <mergeCell ref="FY58:GD58"/>
    <mergeCell ref="FB59:FI59"/>
    <mergeCell ref="FK59:FP59"/>
    <mergeCell ref="FR59:FW59"/>
    <mergeCell ref="FY59:GC5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GE47:GI47"/>
    <mergeCell ref="FB48:FI48"/>
    <mergeCell ref="FK48:FP48"/>
    <mergeCell ref="FR48:FV48"/>
    <mergeCell ref="FY48:GC48"/>
    <mergeCell ref="GF48:GJ48"/>
    <mergeCell ref="FB49:FI49"/>
    <mergeCell ref="FJ49:FN49"/>
    <mergeCell ref="FQ49:FU49"/>
    <mergeCell ref="FX49:GB49"/>
    <mergeCell ref="GE49:GI49"/>
    <mergeCell ref="FB45:FI45"/>
    <mergeCell ref="FK45:FO45"/>
    <mergeCell ref="FR45:FW45"/>
    <mergeCell ref="FY45:GD45"/>
    <mergeCell ref="FB46:FI46"/>
    <mergeCell ref="FK46:FO46"/>
    <mergeCell ref="FR46:FW46"/>
    <mergeCell ref="FY46:GD46"/>
    <mergeCell ref="FB47:FI47"/>
    <mergeCell ref="FK47:FP47"/>
    <mergeCell ref="FR47:FW47"/>
    <mergeCell ref="FY47:GC47"/>
    <mergeCell ref="FA37:GJ37"/>
    <mergeCell ref="FB41:FI41"/>
    <mergeCell ref="FJ41:FP41"/>
    <mergeCell ref="FB42:FI42"/>
    <mergeCell ref="FB43:FI44"/>
    <mergeCell ref="FS43:FW43"/>
    <mergeCell ref="FZ43:GI43"/>
    <mergeCell ref="FK44:FR44"/>
    <mergeCell ref="FU44:FX44"/>
    <mergeCell ref="FB31:FI32"/>
    <mergeCell ref="FK31:FP31"/>
    <mergeCell ref="FT31:FY31"/>
    <mergeCell ref="GC31:GH31"/>
    <mergeCell ref="FM32:FO32"/>
    <mergeCell ref="FP32:FQ32"/>
    <mergeCell ref="FV32:FX32"/>
    <mergeCell ref="FY32:FZ32"/>
    <mergeCell ref="GE32:GG32"/>
    <mergeCell ref="GH32:GI32"/>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12:FI13"/>
    <mergeCell ref="FJ12:FR12"/>
    <mergeCell ref="FS12:GA12"/>
    <mergeCell ref="GB12:GJ12"/>
    <mergeCell ref="FJ13:FR13"/>
    <mergeCell ref="FS13:GA13"/>
    <mergeCell ref="GB13:GJ13"/>
    <mergeCell ref="FB14:FI15"/>
    <mergeCell ref="FJ14:FR15"/>
    <mergeCell ref="FS14:GA15"/>
    <mergeCell ref="GB14:GJ15"/>
    <mergeCell ref="FA7:FI7"/>
    <mergeCell ref="FJ7:FR7"/>
    <mergeCell ref="FA9:FK9"/>
    <mergeCell ref="FB10:FI10"/>
    <mergeCell ref="FJ10:FR10"/>
    <mergeCell ref="FS10:GA10"/>
    <mergeCell ref="GB10:GJ10"/>
    <mergeCell ref="FB11:FI11"/>
    <mergeCell ref="FJ11:FR11"/>
    <mergeCell ref="FS11:GA11"/>
    <mergeCell ref="GB11:GJ1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0:DI60"/>
    <mergeCell ref="DK60:DP60"/>
    <mergeCell ref="DR60:DV60"/>
    <mergeCell ref="DY60:EC60"/>
    <mergeCell ref="EF60:EJ60"/>
    <mergeCell ref="DB61:DI61"/>
    <mergeCell ref="DJ61:DN61"/>
    <mergeCell ref="DQ61:DU61"/>
    <mergeCell ref="DX61:EB61"/>
    <mergeCell ref="EE61:EI61"/>
    <mergeCell ref="DB58:DI58"/>
    <mergeCell ref="DK58:DO58"/>
    <mergeCell ref="DR58:DW58"/>
    <mergeCell ref="DY58:ED58"/>
    <mergeCell ref="DB59:DI59"/>
    <mergeCell ref="DK59:DP59"/>
    <mergeCell ref="DR59:DW59"/>
    <mergeCell ref="DY59:EC59"/>
    <mergeCell ref="EE59:EI59"/>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49:DI49"/>
    <mergeCell ref="DJ49:DN49"/>
    <mergeCell ref="DQ49:DU49"/>
    <mergeCell ref="DX49:EB49"/>
    <mergeCell ref="EE49:EI49"/>
    <mergeCell ref="DB50:DI50"/>
    <mergeCell ref="DJ50:DN50"/>
    <mergeCell ref="DQ50:DU50"/>
    <mergeCell ref="DX50:EB50"/>
    <mergeCell ref="EE50:EI50"/>
    <mergeCell ref="DB47:DI47"/>
    <mergeCell ref="DK47:DP47"/>
    <mergeCell ref="DR47:DW47"/>
    <mergeCell ref="DY47:EC47"/>
    <mergeCell ref="EE47:EI47"/>
    <mergeCell ref="DB48:DI48"/>
    <mergeCell ref="DK48:DP48"/>
    <mergeCell ref="DR48:DV48"/>
    <mergeCell ref="DY48:EC48"/>
    <mergeCell ref="EF48:EJ48"/>
    <mergeCell ref="DZ43:EI43"/>
    <mergeCell ref="DK44:DR44"/>
    <mergeCell ref="DU44:DX44"/>
    <mergeCell ref="DB45:DI45"/>
    <mergeCell ref="DK45:DO45"/>
    <mergeCell ref="DR45:DW45"/>
    <mergeCell ref="DY45:ED45"/>
    <mergeCell ref="DB46:DI46"/>
    <mergeCell ref="DK46:DO46"/>
    <mergeCell ref="DR46:DW46"/>
    <mergeCell ref="DY46:ED4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T25:DV25"/>
    <mergeCell ref="DW25:DZ25"/>
    <mergeCell ref="EC25:EE25"/>
    <mergeCell ref="EF25:EI25"/>
    <mergeCell ref="DB26:DI28"/>
    <mergeCell ref="DK26:DO26"/>
    <mergeCell ref="DP26:DQ26"/>
    <mergeCell ref="DT26:DX26"/>
    <mergeCell ref="DY26:DZ26"/>
    <mergeCell ref="EC26:EG26"/>
    <mergeCell ref="EH26:EI26"/>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DS14:EA15"/>
    <mergeCell ref="EB14:EJ15"/>
    <mergeCell ref="DB16:DI16"/>
    <mergeCell ref="DK16:DO16"/>
    <mergeCell ref="DP16:DQ16"/>
    <mergeCell ref="DT16:DX16"/>
    <mergeCell ref="DY16:DZ16"/>
    <mergeCell ref="EC16:EG16"/>
    <mergeCell ref="EH16:EI16"/>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CE71:CI71"/>
    <mergeCell ref="BB72:BI72"/>
    <mergeCell ref="BK72:BP72"/>
    <mergeCell ref="BR72:BV72"/>
    <mergeCell ref="BY72:CC72"/>
    <mergeCell ref="CF72:CJ72"/>
    <mergeCell ref="BB73:BI73"/>
    <mergeCell ref="BJ73:BN73"/>
    <mergeCell ref="BQ73:BU73"/>
    <mergeCell ref="BX73:CB73"/>
    <mergeCell ref="CE73:CI73"/>
    <mergeCell ref="BB69:BI69"/>
    <mergeCell ref="BK69:BO69"/>
    <mergeCell ref="BR69:BW69"/>
    <mergeCell ref="BY69:CD69"/>
    <mergeCell ref="BB70:BI70"/>
    <mergeCell ref="BK70:BO70"/>
    <mergeCell ref="BR70:BW70"/>
    <mergeCell ref="BY70:CD70"/>
    <mergeCell ref="BB71:BI71"/>
    <mergeCell ref="BK71:BP71"/>
    <mergeCell ref="BR71:BW71"/>
    <mergeCell ref="BY71:CC7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CE59:CI59"/>
    <mergeCell ref="BB60:BI60"/>
    <mergeCell ref="BK60:BP60"/>
    <mergeCell ref="BR60:BV60"/>
    <mergeCell ref="BY60:CC60"/>
    <mergeCell ref="CF60:CJ60"/>
    <mergeCell ref="BB61:BI61"/>
    <mergeCell ref="BJ61:BN61"/>
    <mergeCell ref="BQ61:BU61"/>
    <mergeCell ref="BX61:CB61"/>
    <mergeCell ref="CE61:CI61"/>
    <mergeCell ref="BB57:BI57"/>
    <mergeCell ref="BK57:BO57"/>
    <mergeCell ref="BR57:BW57"/>
    <mergeCell ref="BY57:CD57"/>
    <mergeCell ref="BB58:BI58"/>
    <mergeCell ref="BK58:BO58"/>
    <mergeCell ref="BR58:BW58"/>
    <mergeCell ref="BY58:CD58"/>
    <mergeCell ref="BB59:BI59"/>
    <mergeCell ref="BK59:BP59"/>
    <mergeCell ref="BR59:BW59"/>
    <mergeCell ref="BY59:CC5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CE47:CI47"/>
    <mergeCell ref="BB48:BI48"/>
    <mergeCell ref="BK48:BP48"/>
    <mergeCell ref="BR48:BV48"/>
    <mergeCell ref="BY48:CC48"/>
    <mergeCell ref="CF48:CJ48"/>
    <mergeCell ref="BB49:BI49"/>
    <mergeCell ref="BJ49:BN49"/>
    <mergeCell ref="BQ49:BU49"/>
    <mergeCell ref="BX49:CB49"/>
    <mergeCell ref="CE49:CI49"/>
    <mergeCell ref="BB45:BI45"/>
    <mergeCell ref="BK45:BO45"/>
    <mergeCell ref="BR45:BW45"/>
    <mergeCell ref="BY45:CD45"/>
    <mergeCell ref="BB46:BI46"/>
    <mergeCell ref="BK46:BO46"/>
    <mergeCell ref="BR46:BW46"/>
    <mergeCell ref="BY46:CD46"/>
    <mergeCell ref="BB47:BI47"/>
    <mergeCell ref="BK47:BP47"/>
    <mergeCell ref="BR47:BW47"/>
    <mergeCell ref="BY47:CC47"/>
    <mergeCell ref="BA37:CJ37"/>
    <mergeCell ref="BB41:BI41"/>
    <mergeCell ref="BJ41:BP41"/>
    <mergeCell ref="BB42:BI42"/>
    <mergeCell ref="BB43:BI44"/>
    <mergeCell ref="BS43:BW43"/>
    <mergeCell ref="BZ43:CI43"/>
    <mergeCell ref="BK44:BR44"/>
    <mergeCell ref="BU44:BX44"/>
    <mergeCell ref="BB31:BI32"/>
    <mergeCell ref="BK31:BP31"/>
    <mergeCell ref="BT31:BY31"/>
    <mergeCell ref="CC31:CH31"/>
    <mergeCell ref="BM32:BO32"/>
    <mergeCell ref="BP32:BQ32"/>
    <mergeCell ref="BV32:BX32"/>
    <mergeCell ref="BY32:BZ32"/>
    <mergeCell ref="CE32:CG32"/>
    <mergeCell ref="CH32:CI32"/>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12:BI13"/>
    <mergeCell ref="BJ12:BR12"/>
    <mergeCell ref="BS12:CA12"/>
    <mergeCell ref="CB12:CJ12"/>
    <mergeCell ref="BJ13:BR13"/>
    <mergeCell ref="BS13:CA13"/>
    <mergeCell ref="CB13:CJ13"/>
    <mergeCell ref="BB14:BI15"/>
    <mergeCell ref="BJ14:BR15"/>
    <mergeCell ref="BS14:CA15"/>
    <mergeCell ref="CB14:CJ15"/>
    <mergeCell ref="BB10:BI10"/>
    <mergeCell ref="BJ10:BR10"/>
    <mergeCell ref="BS10:CA10"/>
    <mergeCell ref="CB10:CJ10"/>
    <mergeCell ref="BB11:BI11"/>
    <mergeCell ref="BJ11:BR11"/>
    <mergeCell ref="BS11:CA11"/>
    <mergeCell ref="CB11:CJ11"/>
    <mergeCell ref="BD1:CI1"/>
    <mergeCell ref="B73:I73"/>
    <mergeCell ref="J73:N73"/>
    <mergeCell ref="Q73:U73"/>
    <mergeCell ref="X73:AB73"/>
    <mergeCell ref="AE73:AI73"/>
    <mergeCell ref="B74:I74"/>
    <mergeCell ref="J74:N74"/>
    <mergeCell ref="Q74:U74"/>
    <mergeCell ref="X74:AB74"/>
    <mergeCell ref="AE74:AI74"/>
    <mergeCell ref="B71:I71"/>
    <mergeCell ref="K71:P71"/>
    <mergeCell ref="R71:W71"/>
    <mergeCell ref="Y71:AC71"/>
    <mergeCell ref="AE71:AI71"/>
    <mergeCell ref="B72:I72"/>
    <mergeCell ref="K72:P72"/>
    <mergeCell ref="R72:V72"/>
    <mergeCell ref="Y72:AC72"/>
    <mergeCell ref="AF72:AJ7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61:I61"/>
    <mergeCell ref="J61:N61"/>
    <mergeCell ref="Q61:U61"/>
    <mergeCell ref="X61:AB61"/>
    <mergeCell ref="AE61:AI61"/>
    <mergeCell ref="B62:I62"/>
    <mergeCell ref="J62:N62"/>
    <mergeCell ref="Q62:U62"/>
    <mergeCell ref="X62:AB62"/>
    <mergeCell ref="AE62:AI62"/>
    <mergeCell ref="B59:I59"/>
    <mergeCell ref="K59:P59"/>
    <mergeCell ref="R59:W59"/>
    <mergeCell ref="Y59:AC59"/>
    <mergeCell ref="AE59:AI59"/>
    <mergeCell ref="B60:I60"/>
    <mergeCell ref="K60:P60"/>
    <mergeCell ref="R60:V60"/>
    <mergeCell ref="Y60:AC60"/>
    <mergeCell ref="AF60:AJ6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49:I49"/>
    <mergeCell ref="J49:N49"/>
    <mergeCell ref="Q49:U49"/>
    <mergeCell ref="X49:AB49"/>
    <mergeCell ref="AE49:AI49"/>
    <mergeCell ref="B50:I50"/>
    <mergeCell ref="J50:N50"/>
    <mergeCell ref="Q50:U50"/>
    <mergeCell ref="X50:AB50"/>
    <mergeCell ref="AE50:AI50"/>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3:I44"/>
    <mergeCell ref="S43:W43"/>
    <mergeCell ref="Z43:AI43"/>
    <mergeCell ref="K44:R44"/>
    <mergeCell ref="U44:X44"/>
    <mergeCell ref="B45:I45"/>
    <mergeCell ref="K45:O45"/>
    <mergeCell ref="R45:W45"/>
    <mergeCell ref="Y45:AD45"/>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K25:M25"/>
    <mergeCell ref="N25:Q25"/>
    <mergeCell ref="T25:V25"/>
    <mergeCell ref="W25:Z25"/>
    <mergeCell ref="AC25:AE25"/>
    <mergeCell ref="AF25:AI25"/>
    <mergeCell ref="K24:M24"/>
    <mergeCell ref="N24:R24"/>
    <mergeCell ref="T24:V24"/>
    <mergeCell ref="W24:AA24"/>
    <mergeCell ref="AC24:AE24"/>
    <mergeCell ref="AF24:AJ24"/>
    <mergeCell ref="AC23:AE23"/>
    <mergeCell ref="AF23:AI23"/>
    <mergeCell ref="AF20:AJ20"/>
    <mergeCell ref="K21:M21"/>
    <mergeCell ref="N21:Q21"/>
    <mergeCell ref="T21:V21"/>
    <mergeCell ref="W21:Z21"/>
    <mergeCell ref="AC21:AE21"/>
    <mergeCell ref="AF21:AI21"/>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B14:I15"/>
    <mergeCell ref="J14:R15"/>
    <mergeCell ref="S14:AA15"/>
    <mergeCell ref="AB14:AJ15"/>
    <mergeCell ref="B16:I16"/>
    <mergeCell ref="K16:O16"/>
    <mergeCell ref="P16:Q16"/>
    <mergeCell ref="T16:X16"/>
    <mergeCell ref="Y16:Z16"/>
    <mergeCell ref="AC16:AG16"/>
    <mergeCell ref="AH16:AI16"/>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s>
  <phoneticPr fontId="1"/>
  <dataValidations count="6">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213360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182880</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213360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213360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213360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213360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182880</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182880</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182880</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182880</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182880</xdr:colOff>
                    <xdr:row>44</xdr:row>
                    <xdr:rowOff>0</xdr:rowOff>
                  </from>
                  <to>
                    <xdr:col>16</xdr:col>
                    <xdr:colOff>175260</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182880</xdr:colOff>
                    <xdr:row>45</xdr:row>
                    <xdr:rowOff>0</xdr:rowOff>
                  </from>
                  <to>
                    <xdr:col>16</xdr:col>
                    <xdr:colOff>175260</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182880</xdr:colOff>
                    <xdr:row>46</xdr:row>
                    <xdr:rowOff>0</xdr:rowOff>
                  </from>
                  <to>
                    <xdr:col>16</xdr:col>
                    <xdr:colOff>175260</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213360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175260</xdr:colOff>
                    <xdr:row>54</xdr:row>
                    <xdr:rowOff>0</xdr:rowOff>
                  </from>
                  <to>
                    <xdr:col>18</xdr:col>
                    <xdr:colOff>7620</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182880</xdr:colOff>
                    <xdr:row>56</xdr:row>
                    <xdr:rowOff>0</xdr:rowOff>
                  </from>
                  <to>
                    <xdr:col>16</xdr:col>
                    <xdr:colOff>175260</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175260</xdr:colOff>
                    <xdr:row>58</xdr:row>
                    <xdr:rowOff>0</xdr:rowOff>
                  </from>
                  <to>
                    <xdr:col>17</xdr:col>
                    <xdr:colOff>0</xdr:colOff>
                    <xdr:row>59</xdr:row>
                    <xdr:rowOff>7620</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182880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182880</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182880</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182880</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182880</xdr:colOff>
                    <xdr:row>68</xdr:row>
                    <xdr:rowOff>0</xdr:rowOff>
                  </from>
                  <to>
                    <xdr:col>16</xdr:col>
                    <xdr:colOff>175260</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182880</xdr:colOff>
                    <xdr:row>69</xdr:row>
                    <xdr:rowOff>0</xdr:rowOff>
                  </from>
                  <to>
                    <xdr:col>16</xdr:col>
                    <xdr:colOff>175260</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182880</xdr:colOff>
                    <xdr:row>70</xdr:row>
                    <xdr:rowOff>0</xdr:rowOff>
                  </from>
                  <to>
                    <xdr:col>16</xdr:col>
                    <xdr:colOff>175260</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182880</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182880</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182880</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182880</xdr:colOff>
                    <xdr:row>40</xdr:row>
                    <xdr:rowOff>228600</xdr:rowOff>
                  </from>
                  <to>
                    <xdr:col>15</xdr:col>
                    <xdr:colOff>175260</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182880</xdr:colOff>
                    <xdr:row>52</xdr:row>
                    <xdr:rowOff>228600</xdr:rowOff>
                  </from>
                  <to>
                    <xdr:col>15</xdr:col>
                    <xdr:colOff>175260</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182880</xdr:colOff>
                    <xdr:row>64</xdr:row>
                    <xdr:rowOff>228600</xdr:rowOff>
                  </from>
                  <to>
                    <xdr:col>15</xdr:col>
                    <xdr:colOff>175260</xdr:colOff>
                    <xdr:row>66</xdr:row>
                    <xdr:rowOff>0</xdr:rowOff>
                  </to>
                </anchor>
              </controlPr>
            </control>
          </mc:Choice>
        </mc:AlternateContent>
        <mc:AlternateContent xmlns:mc="http://schemas.openxmlformats.org/markup-compatibility/2006">
          <mc:Choice Requires="x14">
            <control shapeId="10346" r:id="rId81" name="チェック1">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チェック4">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チェック17">
              <controlPr defaultSize="0" autoFill="0" autoLine="0" autoPict="0">
                <anchor moveWithCells="1">
                  <from>
                    <xdr:col>60</xdr:col>
                    <xdr:colOff>213360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チェック18">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チェック19">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チェック20">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チェック68">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チェック69">
              <controlPr defaultSize="0" autoFill="0" autoLine="0" autoPict="0">
                <anchor moveWithCells="1">
                  <from>
                    <xdr:col>68</xdr:col>
                    <xdr:colOff>182880</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チェック70">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チェック71">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チェック72">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チェック34">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213360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チェック12">
              <controlPr defaultSize="0" autoFill="0" autoLine="0" autoPict="0">
                <anchor moveWithCells="1">
                  <from>
                    <xdr:col>60</xdr:col>
                    <xdr:colOff>213360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チェック14">
              <controlPr defaultSize="0" autoFill="0" autoLine="0" autoPict="0">
                <anchor moveWithCells="1">
                  <from>
                    <xdr:col>60</xdr:col>
                    <xdr:colOff>213360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チェック16">
              <controlPr defaultSize="0" autoFill="0" autoLine="0" autoPict="0">
                <anchor moveWithCells="1">
                  <from>
                    <xdr:col>60</xdr:col>
                    <xdr:colOff>213360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182880</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チェック83">
              <controlPr defaultSize="0" autoFill="0" autoLine="0" autoPict="0">
                <anchor moveWithCells="1">
                  <from>
                    <xdr:col>67</xdr:col>
                    <xdr:colOff>182880</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チェック84">
              <controlPr defaultSize="0" autoFill="0" autoLine="0" autoPict="0">
                <anchor moveWithCells="1">
                  <from>
                    <xdr:col>74</xdr:col>
                    <xdr:colOff>182880</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チェック85">
              <controlPr defaultSize="0" autoFill="0" autoLine="0" autoPict="0">
                <anchor moveWithCells="1">
                  <from>
                    <xdr:col>81</xdr:col>
                    <xdr:colOff>182880</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チェック73">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チェック74">
              <controlPr defaultSize="0" autoFill="0" autoLine="0" autoPict="0">
                <anchor moveWithCells="1">
                  <from>
                    <xdr:col>67</xdr:col>
                    <xdr:colOff>182880</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チェック75">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チェック76">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チェック77">
              <controlPr defaultSize="0" autoFill="0" autoLine="0" autoPict="0">
                <anchor moveWithCells="1">
                  <from>
                    <xdr:col>67</xdr:col>
                    <xdr:colOff>182880</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チェック78">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チェック79">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チェック80">
              <controlPr defaultSize="0" autoFill="0" autoLine="0" autoPict="0">
                <anchor moveWithCells="1">
                  <from>
                    <xdr:col>67</xdr:col>
                    <xdr:colOff>182880</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チェック81">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213360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175260</xdr:colOff>
                    <xdr:row>54</xdr:row>
                    <xdr:rowOff>0</xdr:rowOff>
                  </from>
                  <to>
                    <xdr:col>70</xdr:col>
                    <xdr:colOff>15240</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182880</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175260</xdr:colOff>
                    <xdr:row>58</xdr:row>
                    <xdr:rowOff>0</xdr:rowOff>
                  </from>
                  <to>
                    <xdr:col>69</xdr:col>
                    <xdr:colOff>0</xdr:colOff>
                    <xdr:row>59</xdr:row>
                    <xdr:rowOff>15240</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182880</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182880</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182880</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182880</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182880</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182880</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182880</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182880</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182880</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182880</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182880</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182880</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182880</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213360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7620</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7620</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7620</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7620</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182880</xdr:colOff>
                    <xdr:row>42</xdr:row>
                    <xdr:rowOff>0</xdr:rowOff>
                  </from>
                  <to>
                    <xdr:col>122</xdr:col>
                    <xdr:colOff>7620</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7620</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7620</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7620</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7620</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213360</xdr:colOff>
                    <xdr:row>26</xdr:row>
                    <xdr:rowOff>0</xdr:rowOff>
                  </from>
                  <to>
                    <xdr:col>114</xdr:col>
                    <xdr:colOff>7620</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7620</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213360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213360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213360</xdr:colOff>
                    <xdr:row>3</xdr:row>
                    <xdr:rowOff>0</xdr:rowOff>
                  </from>
                  <to>
                    <xdr:col>114</xdr:col>
                    <xdr:colOff>7620</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182880</xdr:colOff>
                    <xdr:row>12</xdr:row>
                    <xdr:rowOff>0</xdr:rowOff>
                  </from>
                  <to>
                    <xdr:col>123</xdr:col>
                    <xdr:colOff>7620</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7620</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7620</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182880</xdr:colOff>
                    <xdr:row>47</xdr:row>
                    <xdr:rowOff>0</xdr:rowOff>
                  </from>
                  <to>
                    <xdr:col>121</xdr:col>
                    <xdr:colOff>7620</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182880</xdr:colOff>
                    <xdr:row>47</xdr:row>
                    <xdr:rowOff>0</xdr:rowOff>
                  </from>
                  <to>
                    <xdr:col>128</xdr:col>
                    <xdr:colOff>7620</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182880</xdr:colOff>
                    <xdr:row>47</xdr:row>
                    <xdr:rowOff>0</xdr:rowOff>
                  </from>
                  <to>
                    <xdr:col>135</xdr:col>
                    <xdr:colOff>7620</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7620</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182880</xdr:colOff>
                    <xdr:row>44</xdr:row>
                    <xdr:rowOff>0</xdr:rowOff>
                  </from>
                  <to>
                    <xdr:col>121</xdr:col>
                    <xdr:colOff>7620</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7620</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7620</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182880</xdr:colOff>
                    <xdr:row>45</xdr:row>
                    <xdr:rowOff>0</xdr:rowOff>
                  </from>
                  <to>
                    <xdr:col>121</xdr:col>
                    <xdr:colOff>7620</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7620</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7620</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182880</xdr:colOff>
                    <xdr:row>46</xdr:row>
                    <xdr:rowOff>0</xdr:rowOff>
                  </from>
                  <to>
                    <xdr:col>121</xdr:col>
                    <xdr:colOff>7620</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7620</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213360</xdr:colOff>
                    <xdr:row>12</xdr:row>
                    <xdr:rowOff>0</xdr:rowOff>
                  </from>
                  <to>
                    <xdr:col>114</xdr:col>
                    <xdr:colOff>7620</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7620</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175260</xdr:colOff>
                    <xdr:row>54</xdr:row>
                    <xdr:rowOff>0</xdr:rowOff>
                  </from>
                  <to>
                    <xdr:col>122</xdr:col>
                    <xdr:colOff>22860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7620</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7620</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7620</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7620</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182880</xdr:colOff>
                    <xdr:row>56</xdr:row>
                    <xdr:rowOff>0</xdr:rowOff>
                  </from>
                  <to>
                    <xdr:col>121</xdr:col>
                    <xdr:colOff>7620</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7620</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7620</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7620</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7620</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7620</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175260</xdr:colOff>
                    <xdr:row>58</xdr:row>
                    <xdr:rowOff>0</xdr:rowOff>
                  </from>
                  <to>
                    <xdr:col>121</xdr:col>
                    <xdr:colOff>7620</xdr:colOff>
                    <xdr:row>59</xdr:row>
                    <xdr:rowOff>15240</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7620</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7620</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182880</xdr:colOff>
                    <xdr:row>59</xdr:row>
                    <xdr:rowOff>0</xdr:rowOff>
                  </from>
                  <to>
                    <xdr:col>121</xdr:col>
                    <xdr:colOff>7620</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182880</xdr:colOff>
                    <xdr:row>59</xdr:row>
                    <xdr:rowOff>0</xdr:rowOff>
                  </from>
                  <to>
                    <xdr:col>128</xdr:col>
                    <xdr:colOff>7620</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182880</xdr:colOff>
                    <xdr:row>59</xdr:row>
                    <xdr:rowOff>0</xdr:rowOff>
                  </from>
                  <to>
                    <xdr:col>135</xdr:col>
                    <xdr:colOff>7620</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7620</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182880</xdr:colOff>
                    <xdr:row>66</xdr:row>
                    <xdr:rowOff>0</xdr:rowOff>
                  </from>
                  <to>
                    <xdr:col>122</xdr:col>
                    <xdr:colOff>7620</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7620</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7620</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7620</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7620</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182880</xdr:colOff>
                    <xdr:row>68</xdr:row>
                    <xdr:rowOff>0</xdr:rowOff>
                  </from>
                  <to>
                    <xdr:col>121</xdr:col>
                    <xdr:colOff>7620</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7620</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7620</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182880</xdr:colOff>
                    <xdr:row>69</xdr:row>
                    <xdr:rowOff>0</xdr:rowOff>
                  </from>
                  <to>
                    <xdr:col>121</xdr:col>
                    <xdr:colOff>7620</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7620</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7620</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182880</xdr:colOff>
                    <xdr:row>70</xdr:row>
                    <xdr:rowOff>0</xdr:rowOff>
                  </from>
                  <to>
                    <xdr:col>121</xdr:col>
                    <xdr:colOff>7620</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7620</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7620</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182880</xdr:colOff>
                    <xdr:row>71</xdr:row>
                    <xdr:rowOff>0</xdr:rowOff>
                  </from>
                  <to>
                    <xdr:col>121</xdr:col>
                    <xdr:colOff>7620</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182880</xdr:colOff>
                    <xdr:row>71</xdr:row>
                    <xdr:rowOff>0</xdr:rowOff>
                  </from>
                  <to>
                    <xdr:col>128</xdr:col>
                    <xdr:colOff>7620</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182880</xdr:colOff>
                    <xdr:row>71</xdr:row>
                    <xdr:rowOff>0</xdr:rowOff>
                  </from>
                  <to>
                    <xdr:col>135</xdr:col>
                    <xdr:colOff>7620</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7620</xdr:colOff>
                    <xdr:row>41</xdr:row>
                    <xdr:rowOff>388620</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182880</xdr:colOff>
                    <xdr:row>40</xdr:row>
                    <xdr:rowOff>228600</xdr:rowOff>
                  </from>
                  <to>
                    <xdr:col>120</xdr:col>
                    <xdr:colOff>7620</xdr:colOff>
                    <xdr:row>41</xdr:row>
                    <xdr:rowOff>388620</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7620</xdr:colOff>
                    <xdr:row>53</xdr:row>
                    <xdr:rowOff>388620</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182880</xdr:colOff>
                    <xdr:row>52</xdr:row>
                    <xdr:rowOff>228600</xdr:rowOff>
                  </from>
                  <to>
                    <xdr:col>120</xdr:col>
                    <xdr:colOff>7620</xdr:colOff>
                    <xdr:row>53</xdr:row>
                    <xdr:rowOff>388620</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7620</xdr:colOff>
                    <xdr:row>65</xdr:row>
                    <xdr:rowOff>388620</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182880</xdr:colOff>
                    <xdr:row>64</xdr:row>
                    <xdr:rowOff>228600</xdr:rowOff>
                  </from>
                  <to>
                    <xdr:col>120</xdr:col>
                    <xdr:colOff>7620</xdr:colOff>
                    <xdr:row>65</xdr:row>
                    <xdr:rowOff>388620</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213360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7620</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7620</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7620</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7620</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182880</xdr:colOff>
                    <xdr:row>42</xdr:row>
                    <xdr:rowOff>0</xdr:rowOff>
                  </from>
                  <to>
                    <xdr:col>174</xdr:col>
                    <xdr:colOff>7620</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7620</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7620</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7620</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7620</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213360</xdr:colOff>
                    <xdr:row>26</xdr:row>
                    <xdr:rowOff>0</xdr:rowOff>
                  </from>
                  <to>
                    <xdr:col>166</xdr:col>
                    <xdr:colOff>7620</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7620</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213360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213360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213360</xdr:colOff>
                    <xdr:row>3</xdr:row>
                    <xdr:rowOff>0</xdr:rowOff>
                  </from>
                  <to>
                    <xdr:col>166</xdr:col>
                    <xdr:colOff>7620</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22860</xdr:colOff>
                    <xdr:row>13</xdr:row>
                    <xdr:rowOff>7620</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7620</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7620</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182880</xdr:colOff>
                    <xdr:row>47</xdr:row>
                    <xdr:rowOff>0</xdr:rowOff>
                  </from>
                  <to>
                    <xdr:col>173</xdr:col>
                    <xdr:colOff>7620</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182880</xdr:colOff>
                    <xdr:row>47</xdr:row>
                    <xdr:rowOff>0</xdr:rowOff>
                  </from>
                  <to>
                    <xdr:col>180</xdr:col>
                    <xdr:colOff>7620</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182880</xdr:colOff>
                    <xdr:row>47</xdr:row>
                    <xdr:rowOff>0</xdr:rowOff>
                  </from>
                  <to>
                    <xdr:col>187</xdr:col>
                    <xdr:colOff>7620</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7620</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182880</xdr:colOff>
                    <xdr:row>44</xdr:row>
                    <xdr:rowOff>0</xdr:rowOff>
                  </from>
                  <to>
                    <xdr:col>173</xdr:col>
                    <xdr:colOff>7620</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7620</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7620</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182880</xdr:colOff>
                    <xdr:row>45</xdr:row>
                    <xdr:rowOff>0</xdr:rowOff>
                  </from>
                  <to>
                    <xdr:col>173</xdr:col>
                    <xdr:colOff>7620</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7620</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7620</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182880</xdr:colOff>
                    <xdr:row>46</xdr:row>
                    <xdr:rowOff>0</xdr:rowOff>
                  </from>
                  <to>
                    <xdr:col>173</xdr:col>
                    <xdr:colOff>7620</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7620</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7620</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175260</xdr:colOff>
                    <xdr:row>54</xdr:row>
                    <xdr:rowOff>0</xdr:rowOff>
                  </from>
                  <to>
                    <xdr:col>174</xdr:col>
                    <xdr:colOff>22860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7620</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7620</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7620</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7620</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182880</xdr:colOff>
                    <xdr:row>56</xdr:row>
                    <xdr:rowOff>0</xdr:rowOff>
                  </from>
                  <to>
                    <xdr:col>173</xdr:col>
                    <xdr:colOff>7620</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7620</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7620</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7620</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7620</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7620</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175260</xdr:colOff>
                    <xdr:row>58</xdr:row>
                    <xdr:rowOff>0</xdr:rowOff>
                  </from>
                  <to>
                    <xdr:col>173</xdr:col>
                    <xdr:colOff>7620</xdr:colOff>
                    <xdr:row>59</xdr:row>
                    <xdr:rowOff>15240</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7620</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7620</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182880</xdr:colOff>
                    <xdr:row>59</xdr:row>
                    <xdr:rowOff>0</xdr:rowOff>
                  </from>
                  <to>
                    <xdr:col>173</xdr:col>
                    <xdr:colOff>7620</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182880</xdr:colOff>
                    <xdr:row>59</xdr:row>
                    <xdr:rowOff>0</xdr:rowOff>
                  </from>
                  <to>
                    <xdr:col>180</xdr:col>
                    <xdr:colOff>7620</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182880</xdr:colOff>
                    <xdr:row>59</xdr:row>
                    <xdr:rowOff>0</xdr:rowOff>
                  </from>
                  <to>
                    <xdr:col>187</xdr:col>
                    <xdr:colOff>7620</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7620</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182880</xdr:colOff>
                    <xdr:row>66</xdr:row>
                    <xdr:rowOff>0</xdr:rowOff>
                  </from>
                  <to>
                    <xdr:col>174</xdr:col>
                    <xdr:colOff>7620</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7620</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7620</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7620</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7620</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182880</xdr:colOff>
                    <xdr:row>68</xdr:row>
                    <xdr:rowOff>0</xdr:rowOff>
                  </from>
                  <to>
                    <xdr:col>173</xdr:col>
                    <xdr:colOff>7620</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7620</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7620</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182880</xdr:colOff>
                    <xdr:row>69</xdr:row>
                    <xdr:rowOff>0</xdr:rowOff>
                  </from>
                  <to>
                    <xdr:col>173</xdr:col>
                    <xdr:colOff>7620</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7620</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7620</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182880</xdr:colOff>
                    <xdr:row>70</xdr:row>
                    <xdr:rowOff>0</xdr:rowOff>
                  </from>
                  <to>
                    <xdr:col>173</xdr:col>
                    <xdr:colOff>7620</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7620</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7620</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182880</xdr:colOff>
                    <xdr:row>71</xdr:row>
                    <xdr:rowOff>0</xdr:rowOff>
                  </from>
                  <to>
                    <xdr:col>173</xdr:col>
                    <xdr:colOff>7620</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182880</xdr:colOff>
                    <xdr:row>71</xdr:row>
                    <xdr:rowOff>0</xdr:rowOff>
                  </from>
                  <to>
                    <xdr:col>180</xdr:col>
                    <xdr:colOff>7620</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182880</xdr:colOff>
                    <xdr:row>71</xdr:row>
                    <xdr:rowOff>0</xdr:rowOff>
                  </from>
                  <to>
                    <xdr:col>187</xdr:col>
                    <xdr:colOff>7620</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7620</xdr:colOff>
                    <xdr:row>41</xdr:row>
                    <xdr:rowOff>388620</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182880</xdr:colOff>
                    <xdr:row>40</xdr:row>
                    <xdr:rowOff>228600</xdr:rowOff>
                  </from>
                  <to>
                    <xdr:col>172</xdr:col>
                    <xdr:colOff>7620</xdr:colOff>
                    <xdr:row>41</xdr:row>
                    <xdr:rowOff>388620</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7620</xdr:colOff>
                    <xdr:row>53</xdr:row>
                    <xdr:rowOff>388620</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182880</xdr:colOff>
                    <xdr:row>52</xdr:row>
                    <xdr:rowOff>228600</xdr:rowOff>
                  </from>
                  <to>
                    <xdr:col>172</xdr:col>
                    <xdr:colOff>7620</xdr:colOff>
                    <xdr:row>53</xdr:row>
                    <xdr:rowOff>388620</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7620</xdr:colOff>
                    <xdr:row>65</xdr:row>
                    <xdr:rowOff>388620</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182880</xdr:colOff>
                    <xdr:row>64</xdr:row>
                    <xdr:rowOff>228600</xdr:rowOff>
                  </from>
                  <to>
                    <xdr:col>172</xdr:col>
                    <xdr:colOff>7620</xdr:colOff>
                    <xdr:row>65</xdr:row>
                    <xdr:rowOff>388620</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showErrorMessage="1" xr:uid="{B5FE9FB6-BA1C-4AD1-B061-37BEC9D4800C}">
          <x14:formula1>
            <xm:f>用途番号用!$A$2:$A$33</xm:f>
          </x14:formula1>
          <xm:sqref>J7:R7 BJ7:BR7 DJ7:DR7 FJ7:FR7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1:AZ88"/>
  <sheetViews>
    <sheetView topLeftCell="S4" zoomScale="85" zoomScaleNormal="85" zoomScaleSheetLayoutView="70" workbookViewId="0">
      <selection activeCell="Y4" sqref="Y4"/>
    </sheetView>
  </sheetViews>
  <sheetFormatPr defaultColWidth="19.33203125" defaultRowHeight="13.2"/>
  <cols>
    <col min="1" max="13" width="3" style="1" customWidth="1"/>
    <col min="14" max="16" width="19.33203125" style="1"/>
    <col min="17" max="17" width="19.33203125" style="1" customWidth="1"/>
    <col min="18" max="21" width="19.33203125" style="1"/>
    <col min="22" max="44" width="19.33203125" style="1" customWidth="1"/>
    <col min="45" max="45" width="18.109375" style="1" customWidth="1"/>
    <col min="46" max="46" width="19.33203125" style="1" customWidth="1"/>
    <col min="47" max="16384" width="19.33203125" style="1"/>
  </cols>
  <sheetData>
    <row r="1" spans="1:52">
      <c r="X1" s="154"/>
      <c r="Y1" s="154"/>
    </row>
    <row r="2" spans="1:52">
      <c r="X2" s="154"/>
      <c r="Y2" s="154"/>
    </row>
    <row r="3" spans="1:52" ht="13.8" thickBot="1">
      <c r="X3" s="154"/>
      <c r="Y3" s="154"/>
    </row>
    <row r="4" spans="1:52" s="14" customFormat="1" ht="176.25" customHeight="1" thickBot="1">
      <c r="A4" s="65" t="s">
        <v>89</v>
      </c>
      <c r="B4" s="66" t="s">
        <v>2084</v>
      </c>
      <c r="C4" s="67" t="s">
        <v>2094</v>
      </c>
      <c r="D4" s="67" t="s">
        <v>2091</v>
      </c>
      <c r="E4" s="67" t="s">
        <v>2092</v>
      </c>
      <c r="F4" s="67" t="s">
        <v>2093</v>
      </c>
      <c r="G4" s="67" t="s">
        <v>2086</v>
      </c>
      <c r="H4" s="67" t="s">
        <v>2087</v>
      </c>
      <c r="I4" s="67" t="s">
        <v>2088</v>
      </c>
      <c r="J4" s="67" t="s">
        <v>2089</v>
      </c>
      <c r="K4" s="67" t="s">
        <v>2085</v>
      </c>
      <c r="L4" s="68" t="s">
        <v>90</v>
      </c>
      <c r="M4" s="66" t="s">
        <v>91</v>
      </c>
      <c r="N4" s="63" t="s">
        <v>2049</v>
      </c>
      <c r="O4" s="63" t="s">
        <v>2051</v>
      </c>
      <c r="P4" s="63" t="s">
        <v>2052</v>
      </c>
      <c r="Q4" s="10" t="s">
        <v>2050</v>
      </c>
      <c r="R4" s="10" t="s">
        <v>2053</v>
      </c>
      <c r="S4" s="10" t="s">
        <v>2054</v>
      </c>
      <c r="T4" s="10" t="s">
        <v>2055</v>
      </c>
      <c r="U4" s="10" t="s">
        <v>2056</v>
      </c>
      <c r="V4" s="10" t="s">
        <v>2057</v>
      </c>
      <c r="W4" s="10" t="s">
        <v>2058</v>
      </c>
      <c r="X4" s="10" t="s">
        <v>2477</v>
      </c>
      <c r="Y4" s="10" t="s">
        <v>2476</v>
      </c>
      <c r="Z4" s="10" t="s">
        <v>2060</v>
      </c>
      <c r="AA4" s="10" t="s">
        <v>2061</v>
      </c>
      <c r="AB4" s="10" t="s">
        <v>2062</v>
      </c>
      <c r="AC4" s="10" t="s">
        <v>2063</v>
      </c>
      <c r="AD4" s="10" t="s">
        <v>2064</v>
      </c>
      <c r="AE4" s="10" t="s">
        <v>2065</v>
      </c>
      <c r="AF4" s="10" t="s">
        <v>2066</v>
      </c>
      <c r="AG4" s="10" t="s">
        <v>2067</v>
      </c>
      <c r="AH4" s="10" t="s">
        <v>2068</v>
      </c>
      <c r="AI4" s="10" t="s">
        <v>2069</v>
      </c>
      <c r="AJ4" s="10" t="s">
        <v>2070</v>
      </c>
      <c r="AK4" s="10" t="s">
        <v>2071</v>
      </c>
      <c r="AL4" s="10" t="s">
        <v>2072</v>
      </c>
      <c r="AM4" s="35" t="s">
        <v>2073</v>
      </c>
      <c r="AN4" s="35" t="s">
        <v>2074</v>
      </c>
      <c r="AO4" s="35" t="s">
        <v>2075</v>
      </c>
      <c r="AP4" s="10" t="s">
        <v>2076</v>
      </c>
      <c r="AQ4" s="10" t="s">
        <v>2077</v>
      </c>
      <c r="AR4" s="13" t="s">
        <v>2078</v>
      </c>
      <c r="AS4" s="13" t="s">
        <v>2426</v>
      </c>
      <c r="AT4" s="13" t="s">
        <v>2427</v>
      </c>
      <c r="AU4" s="13" t="s">
        <v>2428</v>
      </c>
      <c r="AV4" s="13" t="s">
        <v>2429</v>
      </c>
      <c r="AW4" s="13" t="s">
        <v>2430</v>
      </c>
      <c r="AX4" s="13" t="s">
        <v>2431</v>
      </c>
      <c r="AY4" s="13" t="s">
        <v>2424</v>
      </c>
      <c r="AZ4" s="13" t="s">
        <v>2425</v>
      </c>
    </row>
    <row r="5" spans="1:52" s="14" customFormat="1" ht="20.25" hidden="1" customHeight="1" thickBot="1">
      <c r="B5" s="31"/>
      <c r="C5" s="31"/>
      <c r="D5" s="31"/>
      <c r="E5" s="31"/>
      <c r="F5" s="31"/>
      <c r="G5" s="31"/>
      <c r="H5" s="31"/>
      <c r="I5" s="31"/>
      <c r="J5" s="31"/>
      <c r="K5" s="31"/>
      <c r="L5" s="6"/>
      <c r="M5" s="6"/>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2"/>
      <c r="AS5" s="32"/>
      <c r="AT5" s="32"/>
      <c r="AU5" s="32"/>
      <c r="AV5" s="32"/>
      <c r="AW5" s="32"/>
      <c r="AX5" s="32"/>
      <c r="AY5" s="32"/>
      <c r="AZ5" s="32"/>
    </row>
    <row r="6" spans="1:52" s="42" customFormat="1" ht="12.6" customHeight="1">
      <c r="A6" s="36">
        <v>1</v>
      </c>
      <c r="B6" s="37">
        <v>1</v>
      </c>
      <c r="C6" s="37" t="str">
        <f>IF('建築工事届（別記第40号様式）'!J84="", "", '建築工事届（別記第40号様式）'!J84)</f>
        <v/>
      </c>
      <c r="D6" s="37">
        <f>IF(C6="",0,1)</f>
        <v>0</v>
      </c>
      <c r="E6" s="37">
        <f>SUM(D6,D10,D14,D18,D22,D26,D30,D34,D38,D42,D46,D50,D54,D58,D62)</f>
        <v>0</v>
      </c>
      <c r="F6" s="37">
        <f>IF(E6&gt;1,D6,0)</f>
        <v>0</v>
      </c>
      <c r="G6" s="37">
        <v>1</v>
      </c>
      <c r="H6" s="37">
        <f>IF(AM6="",0,1)</f>
        <v>0</v>
      </c>
      <c r="I6" s="37">
        <f>SUM(H$6:H6)*H6</f>
        <v>0</v>
      </c>
      <c r="J6" s="37">
        <f>SUM(H$6:H$9)</f>
        <v>0</v>
      </c>
      <c r="K6" s="37">
        <f>IF(J6&gt;1,I6,0)</f>
        <v>0</v>
      </c>
      <c r="L6" s="36">
        <f>IF(AND(D6=1,H6=1),1,IF(AND(D6=1,J6=0,G6=1),1,0))</f>
        <v>0</v>
      </c>
      <c r="M6" s="36">
        <f>IF(L6=0,0,SUM(L$6:L6))</f>
        <v>0</v>
      </c>
      <c r="N6" s="38">
        <f>'建築工事届（別記第40号様式）'!L60</f>
        <v>0</v>
      </c>
      <c r="O6" s="38">
        <f>'建築工事届（別記第40号様式）'!Q60</f>
        <v>0</v>
      </c>
      <c r="P6" s="38" t="e">
        <f>VLOOKUP('建築工事届（別記第40号様式）'!J72&amp;'建築工事届（別記第40号様式）'!O72,'市町村コード (2)'!D:E,2,FALSE)</f>
        <v>#N/A</v>
      </c>
      <c r="Q6" s="38"/>
      <c r="R6" s="44" t="str">
        <f>IF(F6=0,"",C6)</f>
        <v/>
      </c>
      <c r="S6" s="39" t="str">
        <f t="shared" ref="S6:S18" si="0">IF(K6=0,"",K6)</f>
        <v/>
      </c>
      <c r="T6" s="39" t="str">
        <f>IF('建築工事届（別記第40号様式）'!AN65=TRUE,1,IF('建築工事届（別記第40号様式）'!AO65,2,IF('建築工事届（別記第40号様式）'!AP65,3,IF('建築工事届（別記第40号様式）'!AN66,4,IF('建築工事届（別記第40号様式）'!AO66,5,IF('建築工事届（別記第40号様式）'!AP66,6,""))))))</f>
        <v/>
      </c>
      <c r="U6" s="39" t="str">
        <f>IF('建築工事届（別記第40号様式）'!AN67,1,IF('建築工事届（別記第40号様式）'!AO67,2,IF('建築工事届（別記第40号様式）'!AN68,3,IF('建築工事届（別記第40号様式）'!AO68,4,IF('建築工事届（別記第40号様式）'!AP68,5,"")))))</f>
        <v/>
      </c>
      <c r="V6" s="39" t="str">
        <f>IF('建築工事届（別記第40号様式）'!AN73,1,IF('建築工事届（別記第40号様式）'!AO73,2,IF('建築工事届（別記第40号様式）'!AN74,3,IF('建築工事届（別記第40号様式）'!AO74,4,IF('建築工事届（別記第40号様式）'!AN75,5,"")))))</f>
        <v/>
      </c>
      <c r="W6" s="39" t="str">
        <f>IF('建築工事届（別記第40号様式）'!AN78=TRUE,1,IF('建築工事届（別記第40号様式）'!AO78=TRUE,2,IF('建築工事届（別記第40号様式）'!AP78=TRUE,3,IF('建築工事届（別記第40号様式）'!AQ78=TRUE,4,""))))</f>
        <v/>
      </c>
      <c r="X6" s="40" t="str">
        <f>IF('建築工事届（別記第40号様式）'!J81="", "",'建築工事届（別記第40号様式）'!J81)</f>
        <v/>
      </c>
      <c r="Y6" s="40" t="str">
        <f>IF('建築工事届（別記第40号様式）'!J86="", "",'建築工事届（別記第40号様式）'!J86)</f>
        <v/>
      </c>
      <c r="Z6" s="39" t="str">
        <f>IF('建築工事届（別記第40号様式）'!AN87,1,"")</f>
        <v/>
      </c>
      <c r="AA6" s="39" t="str">
        <f>IF('建築工事届（別記第40号様式）'!J88="", "",'建築工事届（別記第40号様式）'!J88)</f>
        <v/>
      </c>
      <c r="AB6" s="153" t="str">
        <f>IF(ISBLANK('建築工事届（別記第40号様式）'!K90),"",'建築工事届（別記第40号様式）'!K90)</f>
        <v/>
      </c>
      <c r="AC6" s="40" t="str">
        <f>IF('建築工事届（別記第40号様式）'!K92="", "", '建築工事届（別記第40号様式）'!K92)</f>
        <v/>
      </c>
      <c r="AD6" s="39" t="str">
        <f>IF('建築工事届（別記第40号様式）'!K100="", "", '建築工事届（別記第40号様式）'!K100)</f>
        <v/>
      </c>
      <c r="AE6" s="39" t="str">
        <f>IF('建築工事届（別記第40号様式）'!K104="", "",'建築工事届（別記第40号様式）'!K104)</f>
        <v/>
      </c>
      <c r="AF6" s="39" t="str">
        <f>IF('建築工事届（別記第40号様式）'!M106="", "",'建築工事届（別記第40号様式）'!M106)</f>
        <v/>
      </c>
      <c r="AG6" s="41" t="str">
        <f>IF('建築工事届（別記第40号様式）'!R109="", "",'建築工事届（別記第40号様式）'!R109)</f>
        <v/>
      </c>
      <c r="AH6" s="39" t="str">
        <f>IF('建築工事届（別記第40号様式）'!AN117,1,IF('建築工事届（別記第40号様式）'!AO117,2,""))</f>
        <v/>
      </c>
      <c r="AI6" s="39" t="str">
        <f>IF('建築工事届（別記第40号様式）'!AN118=TRUE,1,
    IF('建築工事届（別記第40号様式）'!AO118=TRUE,2,
        IF('建築工事届（別記第40号様式）'!AP118=TRUE,3,
            IF('建築工事届（別記第40号様式）'!AN119=TRUE,4,
                IF('建築工事届（別記第40号様式）'!AO119=TRUE,5,"")
            )
        )
    )
)</f>
        <v/>
      </c>
      <c r="AJ6" s="39" t="str">
        <f>IF('建築工事届（別記第40号様式）'!AN120,1,IF('建築工事届（別記第40号様式）'!AO120,2,IF('建築工事届（別記第40号様式）'!AP120,3,"")))</f>
        <v/>
      </c>
      <c r="AK6" s="39" t="str">
        <f>IF('建築工事届（別記第40号様式）'!AN121,1,IF('建築工事届（別記第40号様式）'!AO121,2,IF('建築工事届（別記第40号様式）'!AP121,3,"")))</f>
        <v/>
      </c>
      <c r="AL6" s="39" t="str">
        <f>IF('建築工事届（別記第40号様式）'!AN122,1,IF('建築工事届（別記第40号様式）'!AO122,2,IF('建築工事届（別記第40号様式）'!AP122,3,"")))</f>
        <v/>
      </c>
      <c r="AM6" s="39" t="str">
        <f>IF('建築工事届（別記第40号様式）'!AN123,1,"")</f>
        <v/>
      </c>
      <c r="AN6" s="39" t="str">
        <f>IF('建築工事届（別記第40号様式）'!J124=0,"",'建築工事届（別記第40号様式）'!J124)</f>
        <v/>
      </c>
      <c r="AO6" s="39" t="str">
        <f>IF('建築工事届（別記第40号様式）'!J125="","",'建築工事届（別記第40号様式）'!J125)</f>
        <v/>
      </c>
      <c r="AP6" s="39" t="str">
        <f>IF('建築工事届（別記第40号様式）'!L157=0,"",'建築工事届（別記第40号様式）'!L157)</f>
        <v/>
      </c>
      <c r="AQ6" s="39" t="str">
        <f>IF('建築工事届（別記第40号様式）'!AN158,1,IF('建築工事届（別記第40号様式）'!AO158,2,IF('建築工事届（別記第40号様式）'!AP158,3,"")))</f>
        <v/>
      </c>
      <c r="AR6" s="39" t="str">
        <f t="shared" ref="AR6:AR37" si="1">T6&amp;AI6&amp;AM6</f>
        <v/>
      </c>
      <c r="AS6" s="40" t="str">
        <f>IF('建築工事届（別記第40号様式）'!N94="", "", '建築工事届（別記第40号様式）'!N94)</f>
        <v/>
      </c>
      <c r="AT6" s="40" t="str">
        <f>IF('建築工事届（別記第40号様式）'!N95="", "", '建築工事届（別記第40号様式）'!N95)</f>
        <v/>
      </c>
      <c r="AU6" s="40" t="str">
        <f>IF('建築工事届（別記第40号様式）'!N96="", "", '建築工事届（別記第40号様式）'!N96)</f>
        <v/>
      </c>
      <c r="AV6" s="39" t="str">
        <f>IF('建築工事届（別記第40号様式）'!N97="", "", '建築工事届（別記第40号様式）'!N97)</f>
        <v/>
      </c>
      <c r="AW6" s="40" t="str">
        <f>IF('建築工事届（別記第40号様式）'!N98="", "", '建築工事届（別記第40号様式）'!N98)</f>
        <v/>
      </c>
      <c r="AX6" s="39" t="str">
        <f>IF('建築工事届（別記第40号様式）'!N99="", "", '建築工事届（別記第40号様式）'!N99)</f>
        <v/>
      </c>
      <c r="AY6" s="39" t="str">
        <f>IF('建築工事届（別記第40号様式）'!AN102,1,"")</f>
        <v/>
      </c>
      <c r="AZ6" s="40" t="str">
        <f>IF('建築工事届（別記第40号様式）'!J85="", "", '建築工事届（別記第40号様式）'!J85)</f>
        <v/>
      </c>
    </row>
    <row r="7" spans="1:52" s="42" customFormat="1" ht="14.4">
      <c r="A7" s="36">
        <v>2</v>
      </c>
      <c r="B7" s="37">
        <v>1</v>
      </c>
      <c r="C7" s="37" t="str">
        <f>C6</f>
        <v/>
      </c>
      <c r="D7" s="37">
        <f t="shared" ref="D7:D17" si="2">IF(C7="",0,1)</f>
        <v>0</v>
      </c>
      <c r="E7" s="37">
        <f>E6</f>
        <v>0</v>
      </c>
      <c r="F7" s="37">
        <f t="shared" ref="F7:F17" si="3">IF(E7&gt;1,D7,0)</f>
        <v>0</v>
      </c>
      <c r="G7" s="309">
        <v>2</v>
      </c>
      <c r="H7" s="37">
        <f t="shared" ref="H7:H17" si="4">IF(AM7="",0,1)</f>
        <v>0</v>
      </c>
      <c r="I7" s="37">
        <f>SUM(H$6:H7)*H7</f>
        <v>0</v>
      </c>
      <c r="J7" s="37">
        <f>SUM(H$6:H$9)</f>
        <v>0</v>
      </c>
      <c r="K7" s="37">
        <f t="shared" ref="K7:K17" si="5">IF(J7&gt;1,I7,0)</f>
        <v>0</v>
      </c>
      <c r="L7" s="36">
        <f>IF(AND(D7=1,H7=1),1,IF(AND(D7=1,J7=0,G7=1),1,0))</f>
        <v>0</v>
      </c>
      <c r="M7" s="36">
        <f>IF(L7=0,0,SUM(L$6:L7))</f>
        <v>0</v>
      </c>
      <c r="N7" s="44">
        <f t="shared" ref="N7:O9" si="6">N6</f>
        <v>0</v>
      </c>
      <c r="O7" s="44">
        <f t="shared" si="6"/>
        <v>0</v>
      </c>
      <c r="P7" s="44" t="e">
        <f>P6</f>
        <v>#N/A</v>
      </c>
      <c r="Q7" s="38"/>
      <c r="R7" s="44" t="str">
        <f>IF(F7=0,"",C7)</f>
        <v/>
      </c>
      <c r="S7" s="39" t="str">
        <f t="shared" si="0"/>
        <v/>
      </c>
      <c r="T7" s="39" t="str">
        <f>T6</f>
        <v/>
      </c>
      <c r="U7" s="39" t="str">
        <f t="shared" ref="U7:AL9" si="7">U6</f>
        <v/>
      </c>
      <c r="V7" s="39" t="str">
        <f t="shared" si="7"/>
        <v/>
      </c>
      <c r="W7" s="39" t="str">
        <f>W6</f>
        <v/>
      </c>
      <c r="X7" s="40" t="str">
        <f>X6</f>
        <v/>
      </c>
      <c r="Y7" s="40" t="str">
        <f>Y6</f>
        <v/>
      </c>
      <c r="Z7" s="39" t="str">
        <f t="shared" si="7"/>
        <v/>
      </c>
      <c r="AA7" s="39" t="str">
        <f t="shared" si="7"/>
        <v/>
      </c>
      <c r="AB7" s="153" t="str">
        <f t="shared" si="7"/>
        <v/>
      </c>
      <c r="AC7" s="40" t="str">
        <f t="shared" si="7"/>
        <v/>
      </c>
      <c r="AD7" s="39" t="str">
        <f t="shared" si="7"/>
        <v/>
      </c>
      <c r="AE7" s="39" t="str">
        <f t="shared" si="7"/>
        <v/>
      </c>
      <c r="AF7" s="39" t="str">
        <f t="shared" si="7"/>
        <v/>
      </c>
      <c r="AG7" s="41" t="str">
        <f>AG6</f>
        <v/>
      </c>
      <c r="AH7" s="39" t="str">
        <f t="shared" si="7"/>
        <v/>
      </c>
      <c r="AI7" s="39" t="str">
        <f t="shared" si="7"/>
        <v/>
      </c>
      <c r="AJ7" s="39" t="str">
        <f t="shared" si="7"/>
        <v/>
      </c>
      <c r="AK7" s="39" t="str">
        <f t="shared" si="7"/>
        <v/>
      </c>
      <c r="AL7" s="39" t="str">
        <f t="shared" si="7"/>
        <v/>
      </c>
      <c r="AM7" s="39" t="str">
        <f>IF('建築工事届（別記第40号様式）'!AO123,2,"")</f>
        <v/>
      </c>
      <c r="AN7" s="39" t="str">
        <f>IF('建築工事届（別記第40号様式）'!Q124=0,"",'建築工事届（別記第40号様式）'!Q124)</f>
        <v/>
      </c>
      <c r="AO7" s="39" t="str">
        <f>IF('建築工事届（別記第40号様式）'!Q125="","",'建築工事届（別記第40号様式）'!Q125)</f>
        <v/>
      </c>
      <c r="AP7" s="39" t="str">
        <f>AP6</f>
        <v/>
      </c>
      <c r="AQ7" s="39" t="str">
        <f>AQ6</f>
        <v/>
      </c>
      <c r="AR7" s="39" t="str">
        <f t="shared" si="1"/>
        <v/>
      </c>
      <c r="AS7" s="40" t="str">
        <f t="shared" ref="AS7:AX9" si="8">AS6</f>
        <v/>
      </c>
      <c r="AT7" s="40" t="str">
        <f t="shared" si="8"/>
        <v/>
      </c>
      <c r="AU7" s="40" t="str">
        <f t="shared" si="8"/>
        <v/>
      </c>
      <c r="AV7" s="39" t="str">
        <f t="shared" si="8"/>
        <v/>
      </c>
      <c r="AW7" s="40" t="str">
        <f t="shared" si="8"/>
        <v/>
      </c>
      <c r="AX7" s="39" t="str">
        <f t="shared" si="8"/>
        <v/>
      </c>
      <c r="AY7" s="39" t="str">
        <f t="shared" ref="AY7:AZ9" si="9">AY6</f>
        <v/>
      </c>
      <c r="AZ7" s="40" t="str">
        <f t="shared" si="9"/>
        <v/>
      </c>
    </row>
    <row r="8" spans="1:52" s="42" customFormat="1">
      <c r="A8" s="36">
        <v>3</v>
      </c>
      <c r="B8" s="37">
        <v>1</v>
      </c>
      <c r="C8" s="37" t="str">
        <f>C6</f>
        <v/>
      </c>
      <c r="D8" s="37">
        <f t="shared" si="2"/>
        <v>0</v>
      </c>
      <c r="E8" s="37">
        <f t="shared" ref="E8:E21" si="10">E7</f>
        <v>0</v>
      </c>
      <c r="F8" s="37">
        <f t="shared" si="3"/>
        <v>0</v>
      </c>
      <c r="G8" s="37">
        <v>3</v>
      </c>
      <c r="H8" s="37">
        <f t="shared" si="4"/>
        <v>0</v>
      </c>
      <c r="I8" s="37">
        <f>SUM(H$6:H8)*H8</f>
        <v>0</v>
      </c>
      <c r="J8" s="37">
        <f>SUM(H$6:H$9)</f>
        <v>0</v>
      </c>
      <c r="K8" s="37">
        <f t="shared" si="5"/>
        <v>0</v>
      </c>
      <c r="L8" s="36">
        <f t="shared" ref="L8:L17" si="11">IF(AND(D8=1,H8=1),1,IF(AND(D8=1,J8=0,G8=1),1,0))</f>
        <v>0</v>
      </c>
      <c r="M8" s="36">
        <f>IF(L8=0,0,SUM(L$6:L8))</f>
        <v>0</v>
      </c>
      <c r="N8" s="44">
        <f t="shared" si="6"/>
        <v>0</v>
      </c>
      <c r="O8" s="44">
        <f t="shared" si="6"/>
        <v>0</v>
      </c>
      <c r="P8" s="44" t="e">
        <f>P7</f>
        <v>#N/A</v>
      </c>
      <c r="Q8" s="38"/>
      <c r="R8" s="44" t="str">
        <f>IF(F8=0,"",C8)</f>
        <v/>
      </c>
      <c r="S8" s="39" t="str">
        <f t="shared" si="0"/>
        <v/>
      </c>
      <c r="T8" s="39" t="str">
        <f>T7</f>
        <v/>
      </c>
      <c r="U8" s="39" t="str">
        <f t="shared" si="7"/>
        <v/>
      </c>
      <c r="V8" s="39" t="str">
        <f t="shared" si="7"/>
        <v/>
      </c>
      <c r="W8" s="39" t="str">
        <f>W7</f>
        <v/>
      </c>
      <c r="X8" s="40" t="str">
        <f t="shared" si="7"/>
        <v/>
      </c>
      <c r="Y8" s="40" t="str">
        <f t="shared" si="7"/>
        <v/>
      </c>
      <c r="Z8" s="39" t="str">
        <f t="shared" si="7"/>
        <v/>
      </c>
      <c r="AA8" s="39" t="str">
        <f t="shared" si="7"/>
        <v/>
      </c>
      <c r="AB8" s="153" t="str">
        <f t="shared" si="7"/>
        <v/>
      </c>
      <c r="AC8" s="40" t="str">
        <f t="shared" si="7"/>
        <v/>
      </c>
      <c r="AD8" s="39" t="str">
        <f t="shared" si="7"/>
        <v/>
      </c>
      <c r="AE8" s="39" t="str">
        <f t="shared" si="7"/>
        <v/>
      </c>
      <c r="AF8" s="39" t="str">
        <f t="shared" si="7"/>
        <v/>
      </c>
      <c r="AG8" s="41" t="str">
        <f>AG7</f>
        <v/>
      </c>
      <c r="AH8" s="39" t="str">
        <f t="shared" si="7"/>
        <v/>
      </c>
      <c r="AI8" s="39" t="str">
        <f t="shared" si="7"/>
        <v/>
      </c>
      <c r="AJ8" s="39" t="str">
        <f t="shared" si="7"/>
        <v/>
      </c>
      <c r="AK8" s="39" t="str">
        <f t="shared" si="7"/>
        <v/>
      </c>
      <c r="AL8" s="39" t="str">
        <f t="shared" si="7"/>
        <v/>
      </c>
      <c r="AM8" s="39" t="str">
        <f>IF('建築工事届（別記第40号様式）'!AP123,3,"")</f>
        <v/>
      </c>
      <c r="AN8" s="39" t="str">
        <f>IF('建築工事届（別記第40号様式）'!X124=0,"",'建築工事届（別記第40号様式）'!X124)</f>
        <v/>
      </c>
      <c r="AO8" s="39" t="str">
        <f>IF('建築工事届（別記第40号様式）'!X125="","",'建築工事届（別記第40号様式）'!X125)</f>
        <v/>
      </c>
      <c r="AP8" s="39" t="str">
        <f>AP6</f>
        <v/>
      </c>
      <c r="AQ8" s="39" t="str">
        <f>AQ6</f>
        <v/>
      </c>
      <c r="AR8" s="39" t="str">
        <f t="shared" si="1"/>
        <v/>
      </c>
      <c r="AS8" s="40" t="str">
        <f t="shared" si="8"/>
        <v/>
      </c>
      <c r="AT8" s="40" t="str">
        <f t="shared" si="8"/>
        <v/>
      </c>
      <c r="AU8" s="40" t="str">
        <f t="shared" si="8"/>
        <v/>
      </c>
      <c r="AV8" s="39" t="str">
        <f t="shared" si="8"/>
        <v/>
      </c>
      <c r="AW8" s="40" t="str">
        <f t="shared" si="8"/>
        <v/>
      </c>
      <c r="AX8" s="39" t="str">
        <f t="shared" si="8"/>
        <v/>
      </c>
      <c r="AY8" s="39" t="str">
        <f t="shared" si="9"/>
        <v/>
      </c>
      <c r="AZ8" s="40" t="str">
        <f t="shared" si="9"/>
        <v/>
      </c>
    </row>
    <row r="9" spans="1:52" s="42" customFormat="1">
      <c r="A9" s="36">
        <v>4</v>
      </c>
      <c r="B9" s="37">
        <v>1</v>
      </c>
      <c r="C9" s="37" t="str">
        <f>C6</f>
        <v/>
      </c>
      <c r="D9" s="37">
        <f t="shared" si="2"/>
        <v>0</v>
      </c>
      <c r="E9" s="37">
        <f t="shared" si="10"/>
        <v>0</v>
      </c>
      <c r="F9" s="37">
        <f t="shared" si="3"/>
        <v>0</v>
      </c>
      <c r="G9" s="37">
        <v>4</v>
      </c>
      <c r="H9" s="37">
        <f t="shared" si="4"/>
        <v>0</v>
      </c>
      <c r="I9" s="37">
        <f>SUM(H$6:H9)*H9</f>
        <v>0</v>
      </c>
      <c r="J9" s="37">
        <f>SUM(H$6:H$9)</f>
        <v>0</v>
      </c>
      <c r="K9" s="37">
        <f t="shared" si="5"/>
        <v>0</v>
      </c>
      <c r="L9" s="36">
        <f t="shared" si="11"/>
        <v>0</v>
      </c>
      <c r="M9" s="36">
        <f>IF(L9=0,0,SUM(L$6:L9))</f>
        <v>0</v>
      </c>
      <c r="N9" s="44">
        <f t="shared" si="6"/>
        <v>0</v>
      </c>
      <c r="O9" s="44">
        <f t="shared" si="6"/>
        <v>0</v>
      </c>
      <c r="P9" s="44" t="e">
        <f>P8</f>
        <v>#N/A</v>
      </c>
      <c r="Q9" s="38"/>
      <c r="R9" s="44" t="str">
        <f>IF(F9=0,"",C9)</f>
        <v/>
      </c>
      <c r="S9" s="39" t="str">
        <f t="shared" si="0"/>
        <v/>
      </c>
      <c r="T9" s="39" t="str">
        <f>T8</f>
        <v/>
      </c>
      <c r="U9" s="39" t="str">
        <f t="shared" si="7"/>
        <v/>
      </c>
      <c r="V9" s="39" t="str">
        <f t="shared" si="7"/>
        <v/>
      </c>
      <c r="W9" s="39" t="str">
        <f t="shared" si="7"/>
        <v/>
      </c>
      <c r="X9" s="40" t="str">
        <f t="shared" si="7"/>
        <v/>
      </c>
      <c r="Y9" s="40" t="str">
        <f t="shared" si="7"/>
        <v/>
      </c>
      <c r="Z9" s="39" t="str">
        <f t="shared" si="7"/>
        <v/>
      </c>
      <c r="AA9" s="39" t="str">
        <f t="shared" si="7"/>
        <v/>
      </c>
      <c r="AB9" s="153" t="str">
        <f t="shared" si="7"/>
        <v/>
      </c>
      <c r="AC9" s="40" t="str">
        <f>AC8</f>
        <v/>
      </c>
      <c r="AD9" s="39" t="str">
        <f t="shared" si="7"/>
        <v/>
      </c>
      <c r="AE9" s="39" t="str">
        <f t="shared" si="7"/>
        <v/>
      </c>
      <c r="AF9" s="39" t="str">
        <f t="shared" si="7"/>
        <v/>
      </c>
      <c r="AG9" s="41" t="str">
        <f>AG8</f>
        <v/>
      </c>
      <c r="AH9" s="39" t="str">
        <f t="shared" si="7"/>
        <v/>
      </c>
      <c r="AI9" s="39" t="str">
        <f t="shared" si="7"/>
        <v/>
      </c>
      <c r="AJ9" s="39" t="str">
        <f t="shared" si="7"/>
        <v/>
      </c>
      <c r="AK9" s="39" t="str">
        <f t="shared" si="7"/>
        <v/>
      </c>
      <c r="AL9" s="39" t="str">
        <f t="shared" si="7"/>
        <v/>
      </c>
      <c r="AM9" s="39" t="str">
        <f>IF('建築工事届（別記第40号様式）'!AQ123,4,"")</f>
        <v/>
      </c>
      <c r="AN9" s="39" t="str">
        <f>IF('建築工事届（別記第40号様式）'!AE124=0,"",'建築工事届（別記第40号様式）'!AE124)</f>
        <v/>
      </c>
      <c r="AO9" s="39" t="str">
        <f>IF('建築工事届（別記第40号様式）'!AE125="","",'建築工事届（別記第40号様式）'!AE125)</f>
        <v/>
      </c>
      <c r="AP9" s="39" t="str">
        <f>AP6</f>
        <v/>
      </c>
      <c r="AQ9" s="39" t="str">
        <f>AQ6</f>
        <v/>
      </c>
      <c r="AR9" s="39" t="str">
        <f t="shared" si="1"/>
        <v/>
      </c>
      <c r="AS9" s="40" t="str">
        <f t="shared" si="8"/>
        <v/>
      </c>
      <c r="AT9" s="40" t="str">
        <f t="shared" si="8"/>
        <v/>
      </c>
      <c r="AU9" s="40" t="str">
        <f t="shared" si="8"/>
        <v/>
      </c>
      <c r="AV9" s="39" t="str">
        <f t="shared" si="8"/>
        <v/>
      </c>
      <c r="AW9" s="40" t="str">
        <f t="shared" si="8"/>
        <v/>
      </c>
      <c r="AX9" s="39" t="str">
        <f t="shared" si="8"/>
        <v/>
      </c>
      <c r="AY9" s="39" t="str">
        <f t="shared" si="9"/>
        <v/>
      </c>
      <c r="AZ9" s="40" t="str">
        <f t="shared" si="9"/>
        <v/>
      </c>
    </row>
    <row r="10" spans="1:52" s="52" customFormat="1" ht="13.5" customHeight="1">
      <c r="A10" s="45">
        <v>5</v>
      </c>
      <c r="B10" s="46">
        <v>2</v>
      </c>
      <c r="C10" s="46" t="str">
        <f>IF('建築工事届（別記第40号様式）'!S84="", "",'建築工事届（別記第40号様式）'!S84)</f>
        <v/>
      </c>
      <c r="D10" s="46">
        <f>IF(C10="",0,1)</f>
        <v>0</v>
      </c>
      <c r="E10" s="46">
        <f>E9</f>
        <v>0</v>
      </c>
      <c r="F10" s="46">
        <f t="shared" si="3"/>
        <v>0</v>
      </c>
      <c r="G10" s="46">
        <v>1</v>
      </c>
      <c r="H10" s="46">
        <f t="shared" si="4"/>
        <v>0</v>
      </c>
      <c r="I10" s="46">
        <f>SUM(H$10:H10)*H10</f>
        <v>0</v>
      </c>
      <c r="J10" s="46">
        <f>SUM(H$10:H$13)</f>
        <v>0</v>
      </c>
      <c r="K10" s="46">
        <f>IF(J10&gt;1,I10,0)</f>
        <v>0</v>
      </c>
      <c r="L10" s="45">
        <f t="shared" si="11"/>
        <v>0</v>
      </c>
      <c r="M10" s="45">
        <f>IF(L10=0,0,SUM(L$6:L10))</f>
        <v>0</v>
      </c>
      <c r="N10" s="47"/>
      <c r="O10" s="47"/>
      <c r="P10" s="47"/>
      <c r="Q10" s="48"/>
      <c r="R10" s="47" t="str">
        <f>IF(F10=0,"",C10)</f>
        <v/>
      </c>
      <c r="S10" s="49" t="str">
        <f t="shared" si="0"/>
        <v/>
      </c>
      <c r="T10" s="49" t="str">
        <f>IF('建築工事届（別記第40号様式）'!AN65=TRUE,1,IF('建築工事届（別記第40号様式）'!AO65,2,IF('建築工事届（別記第40号様式）'!AP65,3,IF('建築工事届（別記第40号様式）'!AN66,4,IF('建築工事届（別記第40号様式）'!AO66,5,IF('建築工事届（別記第40号様式）'!AP66,6,""))))))</f>
        <v/>
      </c>
      <c r="U10" s="49" t="str">
        <f>IF('建築工事届（別記第40号様式）'!AN67,1,IF('建築工事届（別記第40号様式）'!AO67,2,IF('建築工事届（別記第40号様式）'!AN68,3,IF('建築工事届（別記第40号様式）'!AO68,4,IF('建築工事届（別記第40号様式）'!AP68,5,"")))))</f>
        <v/>
      </c>
      <c r="V10" s="49" t="str">
        <f>IF('建築工事届（別記第40号様式）'!AN73,1,IF('建築工事届（別記第40号様式）'!AO73,2,IF('建築工事届（別記第40号様式）'!AN74,3,IF('建築工事届（別記第40号様式）'!AO74,4,IF('建築工事届（別記第40号様式）'!AN75,5,"")))))</f>
        <v/>
      </c>
      <c r="W10" s="49" t="str">
        <f>IF('建築工事届（別記第40号様式）'!AN78=TRUE,1,IF('建築工事届（別記第40号様式）'!AO78=TRUE,2,IF('建築工事届（別記第40号様式）'!AP78=TRUE,3,IF('建築工事届（別記第40号様式）'!AQ78=TRUE,4,""))))</f>
        <v/>
      </c>
      <c r="X10" s="50" t="str">
        <f>IF('建築工事届（別記第40号様式）'!J81="", "",'建築工事届（別記第40号様式）'!J81)</f>
        <v/>
      </c>
      <c r="Y10" s="50" t="str">
        <f>IF('建築工事届（別記第40号様式）'!S86="", "",'建築工事届（別記第40号様式）'!S86)</f>
        <v/>
      </c>
      <c r="Z10" s="49" t="str">
        <f>IF('建築工事届（別記第40号様式）'!AO87,1,"")</f>
        <v/>
      </c>
      <c r="AA10" s="49" t="str">
        <f>IF('建築工事届（別記第40号様式）'!S88="", "",'建築工事届（別記第40号様式）'!S88)</f>
        <v/>
      </c>
      <c r="AB10" s="49" t="str">
        <f>IF(ISBLANK('建築工事届（別記第40号様式）'!T90),"",'建築工事届（別記第40号様式）'!T90)</f>
        <v/>
      </c>
      <c r="AC10" s="50" t="str">
        <f>IF('建築工事届（別記第40号様式）'!T92="", "", '建築工事届（別記第40号様式）'!T92)</f>
        <v/>
      </c>
      <c r="AD10" s="49" t="str">
        <f>IF('建築工事届（別記第40号様式）'!T100="", "", '建築工事届（別記第40号様式）'!T100)</f>
        <v/>
      </c>
      <c r="AE10" s="49" t="str">
        <f>IF('建築工事届（別記第40号様式）'!T104="", "",'建築工事届（別記第40号様式）'!T104)</f>
        <v/>
      </c>
      <c r="AF10" s="49" t="str">
        <f>IF('建築工事届（別記第40号様式）'!V106="", "",'建築工事届（別記第40号様式）'!V106)</f>
        <v/>
      </c>
      <c r="AG10" s="155"/>
      <c r="AH10" s="49" t="str">
        <f>IF('建築工事届（別記第40号様式）'!AN129,1,IF('建築工事届（別記第40号様式）'!AO129,2,""))</f>
        <v/>
      </c>
      <c r="AI10" s="49" t="str">
        <f>IF('建築工事届（別記第40号様式）'!AN130=TRUE,1,
    IF('建築工事届（別記第40号様式）'!AO130=TRUE,2,
        IF('建築工事届（別記第40号様式）'!AP130=TRUE,3,
            IF('建築工事届（別記第40号様式）'!AN131=TRUE,4,
                IF('建築工事届（別記第40号様式）'!AO131=TRUE,5,"")
            )
        )
    )
)</f>
        <v/>
      </c>
      <c r="AJ10" s="49" t="str">
        <f>IF('建築工事届（別記第40号様式）'!AN132,1,IF('建築工事届（別記第40号様式）'!AO132,2,IF('建築工事届（別記第40号様式）'!AP132,3,"")))</f>
        <v/>
      </c>
      <c r="AK10" s="49" t="str">
        <f>IF('建築工事届（別記第40号様式）'!AN133,1,IF('建築工事届（別記第40号様式）'!AO133,2,IF('建築工事届（別記第40号様式）'!AP133,3,"")))</f>
        <v/>
      </c>
      <c r="AL10" s="49" t="str">
        <f>IF('建築工事届（別記第40号様式）'!AN134,1,IF('建築工事届（別記第40号様式）'!AO134,2,IF('建築工事届（別記第40号様式）'!AP134,3,"")))</f>
        <v/>
      </c>
      <c r="AM10" s="49" t="str">
        <f>IF('建築工事届（別記第40号様式）'!AN135,1,"")</f>
        <v/>
      </c>
      <c r="AN10" s="49" t="str">
        <f>IF('建築工事届（別記第40号様式）'!J136=0,"",'建築工事届（別記第40号様式）'!J136)</f>
        <v/>
      </c>
      <c r="AO10" s="49" t="str">
        <f>IF('建築工事届（別記第40号様式）'!J137="","",'建築工事届（別記第40号様式）'!J137)</f>
        <v/>
      </c>
      <c r="AP10" s="152"/>
      <c r="AQ10" s="152"/>
      <c r="AR10" s="49" t="str">
        <f t="shared" si="1"/>
        <v/>
      </c>
      <c r="AS10" s="50" t="str">
        <f>IF('建築工事届（別記第40号様式）'!W94="", "", '建築工事届（別記第40号様式）'!W94)</f>
        <v/>
      </c>
      <c r="AT10" s="50" t="str">
        <f>IF('建築工事届（別記第40号様式）'!W95="", "", '建築工事届（別記第40号様式）'!W95)</f>
        <v/>
      </c>
      <c r="AU10" s="50" t="str">
        <f>IF('建築工事届（別記第40号様式）'!W96="", "", '建築工事届（別記第40号様式）'!W96)</f>
        <v/>
      </c>
      <c r="AV10" s="49" t="str">
        <f>IF('建築工事届（別記第40号様式）'!W97="", "", '建築工事届（別記第40号様式）'!W97)</f>
        <v/>
      </c>
      <c r="AW10" s="50" t="str">
        <f>IF('建築工事届（別記第40号様式）'!W98="", "", '建築工事届（別記第40号様式）'!W98)</f>
        <v/>
      </c>
      <c r="AX10" s="49" t="str">
        <f>IF('建築工事届（別記第40号様式）'!W99="", "", '建築工事届（別記第40号様式）'!W99)</f>
        <v/>
      </c>
      <c r="AY10" s="49" t="str">
        <f>IF('建築工事届（別記第40号様式）'!AO102,1,"")</f>
        <v/>
      </c>
      <c r="AZ10" s="50" t="str">
        <f>IF('建築工事届（別記第40号様式）'!S85="", "", '建築工事届（別記第40号様式）'!S85)</f>
        <v/>
      </c>
    </row>
    <row r="11" spans="1:52" s="52" customFormat="1" ht="14.4">
      <c r="A11" s="45">
        <v>6</v>
      </c>
      <c r="B11" s="46">
        <v>2</v>
      </c>
      <c r="C11" s="46" t="str">
        <f>C10</f>
        <v/>
      </c>
      <c r="D11" s="46">
        <f t="shared" si="2"/>
        <v>0</v>
      </c>
      <c r="E11" s="46">
        <f>E10</f>
        <v>0</v>
      </c>
      <c r="F11" s="46">
        <f t="shared" si="3"/>
        <v>0</v>
      </c>
      <c r="G11" s="308">
        <v>2</v>
      </c>
      <c r="H11" s="46">
        <f t="shared" si="4"/>
        <v>0</v>
      </c>
      <c r="I11" s="46">
        <f>SUM(H$10:H11)*H11</f>
        <v>0</v>
      </c>
      <c r="J11" s="46">
        <f>SUM(H$10:H$13)</f>
        <v>0</v>
      </c>
      <c r="K11" s="46">
        <f t="shared" si="5"/>
        <v>0</v>
      </c>
      <c r="L11" s="45">
        <f t="shared" si="11"/>
        <v>0</v>
      </c>
      <c r="M11" s="45">
        <f>IF(L11=0,0,SUM(L$6:L11))</f>
        <v>0</v>
      </c>
      <c r="N11" s="47"/>
      <c r="O11" s="47"/>
      <c r="P11" s="47"/>
      <c r="Q11" s="48"/>
      <c r="R11" s="47" t="str">
        <f t="shared" ref="R11:R21" si="12">IF(F11=0,"",C11)</f>
        <v/>
      </c>
      <c r="S11" s="49" t="str">
        <f t="shared" si="0"/>
        <v/>
      </c>
      <c r="T11" s="49" t="str">
        <f t="shared" ref="T11:W13" si="13">T10</f>
        <v/>
      </c>
      <c r="U11" s="49" t="str">
        <f t="shared" si="13"/>
        <v/>
      </c>
      <c r="V11" s="49" t="str">
        <f t="shared" si="13"/>
        <v/>
      </c>
      <c r="W11" s="49" t="str">
        <f t="shared" si="13"/>
        <v/>
      </c>
      <c r="X11" s="50" t="str">
        <f t="shared" ref="X11:Y13" si="14">X10</f>
        <v/>
      </c>
      <c r="Y11" s="50" t="str">
        <f t="shared" ref="Y11:AF11" si="15">Y10</f>
        <v/>
      </c>
      <c r="Z11" s="49" t="str">
        <f t="shared" si="15"/>
        <v/>
      </c>
      <c r="AA11" s="49" t="str">
        <f t="shared" si="15"/>
        <v/>
      </c>
      <c r="AB11" s="49" t="str">
        <f t="shared" si="15"/>
        <v/>
      </c>
      <c r="AC11" s="50" t="str">
        <f t="shared" si="15"/>
        <v/>
      </c>
      <c r="AD11" s="49" t="str">
        <f t="shared" si="15"/>
        <v/>
      </c>
      <c r="AE11" s="49" t="str">
        <f t="shared" si="15"/>
        <v/>
      </c>
      <c r="AF11" s="49" t="str">
        <f t="shared" si="15"/>
        <v/>
      </c>
      <c r="AG11" s="155"/>
      <c r="AH11" s="49" t="str">
        <f t="shared" ref="AH11:AL13" si="16">AH10</f>
        <v/>
      </c>
      <c r="AI11" s="49" t="str">
        <f t="shared" si="16"/>
        <v/>
      </c>
      <c r="AJ11" s="49" t="str">
        <f t="shared" si="16"/>
        <v/>
      </c>
      <c r="AK11" s="49" t="str">
        <f t="shared" si="16"/>
        <v/>
      </c>
      <c r="AL11" s="49" t="str">
        <f t="shared" si="16"/>
        <v/>
      </c>
      <c r="AM11" s="49" t="str">
        <f>IF('建築工事届（別記第40号様式）'!AO135,2,"")</f>
        <v/>
      </c>
      <c r="AN11" s="49" t="str">
        <f>IF('建築工事届（別記第40号様式）'!Q136=0,"",'建築工事届（別記第40号様式）'!Q136)</f>
        <v/>
      </c>
      <c r="AO11" s="49" t="str">
        <f>IF('建築工事届（別記第40号様式）'!Q137="","",'建築工事届（別記第40号様式）'!Q137)</f>
        <v/>
      </c>
      <c r="AP11" s="152"/>
      <c r="AQ11" s="152"/>
      <c r="AR11" s="49" t="str">
        <f t="shared" si="1"/>
        <v/>
      </c>
      <c r="AS11" s="50" t="str">
        <f t="shared" ref="AS11:AX13" si="17">AS10</f>
        <v/>
      </c>
      <c r="AT11" s="50" t="str">
        <f t="shared" si="17"/>
        <v/>
      </c>
      <c r="AU11" s="50" t="str">
        <f t="shared" si="17"/>
        <v/>
      </c>
      <c r="AV11" s="49" t="str">
        <f t="shared" si="17"/>
        <v/>
      </c>
      <c r="AW11" s="50" t="str">
        <f t="shared" si="17"/>
        <v/>
      </c>
      <c r="AX11" s="49" t="str">
        <f t="shared" si="17"/>
        <v/>
      </c>
      <c r="AY11" s="49" t="str">
        <f t="shared" ref="AY11:AZ13" si="18">AY10</f>
        <v/>
      </c>
      <c r="AZ11" s="50" t="str">
        <f t="shared" si="18"/>
        <v/>
      </c>
    </row>
    <row r="12" spans="1:52" s="52" customFormat="1">
      <c r="A12" s="45">
        <v>7</v>
      </c>
      <c r="B12" s="46">
        <v>2</v>
      </c>
      <c r="C12" s="46" t="str">
        <f>C10</f>
        <v/>
      </c>
      <c r="D12" s="46">
        <f t="shared" si="2"/>
        <v>0</v>
      </c>
      <c r="E12" s="46">
        <f t="shared" si="10"/>
        <v>0</v>
      </c>
      <c r="F12" s="46">
        <f t="shared" si="3"/>
        <v>0</v>
      </c>
      <c r="G12" s="46">
        <v>3</v>
      </c>
      <c r="H12" s="46">
        <f t="shared" si="4"/>
        <v>0</v>
      </c>
      <c r="I12" s="46">
        <f>SUM(H$10:H12)*H12</f>
        <v>0</v>
      </c>
      <c r="J12" s="46">
        <f>SUM(H$10:H$13)</f>
        <v>0</v>
      </c>
      <c r="K12" s="46">
        <f t="shared" si="5"/>
        <v>0</v>
      </c>
      <c r="L12" s="45">
        <f t="shared" si="11"/>
        <v>0</v>
      </c>
      <c r="M12" s="45">
        <f>IF(L12=0,0,SUM(L$6:L12))</f>
        <v>0</v>
      </c>
      <c r="N12" s="47"/>
      <c r="O12" s="47"/>
      <c r="P12" s="47"/>
      <c r="Q12" s="48"/>
      <c r="R12" s="47" t="str">
        <f t="shared" si="12"/>
        <v/>
      </c>
      <c r="S12" s="49" t="str">
        <f t="shared" si="0"/>
        <v/>
      </c>
      <c r="T12" s="49" t="str">
        <f t="shared" si="13"/>
        <v/>
      </c>
      <c r="U12" s="49" t="str">
        <f t="shared" si="13"/>
        <v/>
      </c>
      <c r="V12" s="49" t="str">
        <f t="shared" si="13"/>
        <v/>
      </c>
      <c r="W12" s="49" t="str">
        <f t="shared" si="13"/>
        <v/>
      </c>
      <c r="X12" s="50" t="str">
        <f t="shared" si="14"/>
        <v/>
      </c>
      <c r="Y12" s="50" t="str">
        <f t="shared" si="14"/>
        <v/>
      </c>
      <c r="Z12" s="49" t="str">
        <f t="shared" ref="Z12:AF13" si="19">Z11</f>
        <v/>
      </c>
      <c r="AA12" s="49" t="str">
        <f t="shared" si="19"/>
        <v/>
      </c>
      <c r="AB12" s="49" t="str">
        <f t="shared" si="19"/>
        <v/>
      </c>
      <c r="AC12" s="50" t="str">
        <f t="shared" si="19"/>
        <v/>
      </c>
      <c r="AD12" s="49" t="str">
        <f t="shared" si="19"/>
        <v/>
      </c>
      <c r="AE12" s="49" t="str">
        <f t="shared" si="19"/>
        <v/>
      </c>
      <c r="AF12" s="49" t="str">
        <f t="shared" si="19"/>
        <v/>
      </c>
      <c r="AG12" s="155"/>
      <c r="AH12" s="49" t="str">
        <f t="shared" si="16"/>
        <v/>
      </c>
      <c r="AI12" s="49" t="str">
        <f t="shared" si="16"/>
        <v/>
      </c>
      <c r="AJ12" s="49" t="str">
        <f t="shared" si="16"/>
        <v/>
      </c>
      <c r="AK12" s="49" t="str">
        <f t="shared" si="16"/>
        <v/>
      </c>
      <c r="AL12" s="49" t="str">
        <f t="shared" si="16"/>
        <v/>
      </c>
      <c r="AM12" s="49" t="str">
        <f>IF('建築工事届（別記第40号様式）'!AP135,3,"")</f>
        <v/>
      </c>
      <c r="AN12" s="49" t="str">
        <f>IF('建築工事届（別記第40号様式）'!X136=0,"",'建築工事届（別記第40号様式）'!X136)</f>
        <v/>
      </c>
      <c r="AO12" s="49" t="str">
        <f>IF('建築工事届（別記第40号様式）'!X137="","",'建築工事届（別記第40号様式）'!X137)</f>
        <v/>
      </c>
      <c r="AP12" s="152"/>
      <c r="AQ12" s="152"/>
      <c r="AR12" s="49" t="str">
        <f t="shared" si="1"/>
        <v/>
      </c>
      <c r="AS12" s="50" t="str">
        <f t="shared" si="17"/>
        <v/>
      </c>
      <c r="AT12" s="50" t="str">
        <f t="shared" si="17"/>
        <v/>
      </c>
      <c r="AU12" s="50" t="str">
        <f t="shared" si="17"/>
        <v/>
      </c>
      <c r="AV12" s="49" t="str">
        <f t="shared" si="17"/>
        <v/>
      </c>
      <c r="AW12" s="50" t="str">
        <f t="shared" si="17"/>
        <v/>
      </c>
      <c r="AX12" s="49" t="str">
        <f t="shared" si="17"/>
        <v/>
      </c>
      <c r="AY12" s="49" t="str">
        <f t="shared" si="18"/>
        <v/>
      </c>
      <c r="AZ12" s="50" t="str">
        <f t="shared" si="18"/>
        <v/>
      </c>
    </row>
    <row r="13" spans="1:52" s="52" customFormat="1">
      <c r="A13" s="45">
        <v>8</v>
      </c>
      <c r="B13" s="46">
        <v>2</v>
      </c>
      <c r="C13" s="46" t="str">
        <f>C10</f>
        <v/>
      </c>
      <c r="D13" s="46">
        <f t="shared" si="2"/>
        <v>0</v>
      </c>
      <c r="E13" s="46">
        <f t="shared" si="10"/>
        <v>0</v>
      </c>
      <c r="F13" s="46">
        <f t="shared" si="3"/>
        <v>0</v>
      </c>
      <c r="G13" s="46">
        <v>4</v>
      </c>
      <c r="H13" s="46">
        <f>IF(AM13="",0,1)</f>
        <v>0</v>
      </c>
      <c r="I13" s="46">
        <f>SUM(H$10:H13)*H13</f>
        <v>0</v>
      </c>
      <c r="J13" s="46">
        <f>SUM(H$10:H$13)</f>
        <v>0</v>
      </c>
      <c r="K13" s="46">
        <f t="shared" si="5"/>
        <v>0</v>
      </c>
      <c r="L13" s="45">
        <f t="shared" si="11"/>
        <v>0</v>
      </c>
      <c r="M13" s="45">
        <f>IF(L13=0,0,SUM(L$6:L13))</f>
        <v>0</v>
      </c>
      <c r="N13" s="47"/>
      <c r="O13" s="47"/>
      <c r="P13" s="47"/>
      <c r="Q13" s="48"/>
      <c r="R13" s="47" t="str">
        <f t="shared" si="12"/>
        <v/>
      </c>
      <c r="S13" s="49" t="str">
        <f t="shared" si="0"/>
        <v/>
      </c>
      <c r="T13" s="49" t="str">
        <f t="shared" si="13"/>
        <v/>
      </c>
      <c r="U13" s="49" t="str">
        <f t="shared" si="13"/>
        <v/>
      </c>
      <c r="V13" s="49" t="str">
        <f t="shared" si="13"/>
        <v/>
      </c>
      <c r="W13" s="49" t="str">
        <f t="shared" si="13"/>
        <v/>
      </c>
      <c r="X13" s="50" t="str">
        <f t="shared" si="14"/>
        <v/>
      </c>
      <c r="Y13" s="50" t="str">
        <f t="shared" si="14"/>
        <v/>
      </c>
      <c r="Z13" s="49" t="str">
        <f t="shared" si="19"/>
        <v/>
      </c>
      <c r="AA13" s="49" t="str">
        <f t="shared" si="19"/>
        <v/>
      </c>
      <c r="AB13" s="49" t="str">
        <f t="shared" si="19"/>
        <v/>
      </c>
      <c r="AC13" s="50" t="str">
        <f t="shared" si="19"/>
        <v/>
      </c>
      <c r="AD13" s="49" t="str">
        <f t="shared" si="19"/>
        <v/>
      </c>
      <c r="AE13" s="49" t="str">
        <f t="shared" si="19"/>
        <v/>
      </c>
      <c r="AF13" s="49" t="str">
        <f t="shared" si="19"/>
        <v/>
      </c>
      <c r="AG13" s="155"/>
      <c r="AH13" s="49" t="str">
        <f t="shared" si="16"/>
        <v/>
      </c>
      <c r="AI13" s="49" t="str">
        <f t="shared" si="16"/>
        <v/>
      </c>
      <c r="AJ13" s="49" t="str">
        <f t="shared" si="16"/>
        <v/>
      </c>
      <c r="AK13" s="49" t="str">
        <f t="shared" si="16"/>
        <v/>
      </c>
      <c r="AL13" s="49" t="str">
        <f t="shared" si="16"/>
        <v/>
      </c>
      <c r="AM13" s="49" t="str">
        <f>IF('建築工事届（別記第40号様式）'!AQ135,4,"")</f>
        <v/>
      </c>
      <c r="AN13" s="49" t="str">
        <f>IF('建築工事届（別記第40号様式）'!AE136=0,"",'建築工事届（別記第40号様式）'!AE136)</f>
        <v/>
      </c>
      <c r="AO13" s="49" t="str">
        <f>IF('建築工事届（別記第40号様式）'!AE137="","",'建築工事届（別記第40号様式）'!AE137)</f>
        <v/>
      </c>
      <c r="AP13" s="152"/>
      <c r="AQ13" s="152"/>
      <c r="AR13" s="49" t="str">
        <f t="shared" si="1"/>
        <v/>
      </c>
      <c r="AS13" s="50" t="str">
        <f t="shared" si="17"/>
        <v/>
      </c>
      <c r="AT13" s="50" t="str">
        <f t="shared" si="17"/>
        <v/>
      </c>
      <c r="AU13" s="50" t="str">
        <f t="shared" si="17"/>
        <v/>
      </c>
      <c r="AV13" s="49" t="str">
        <f t="shared" si="17"/>
        <v/>
      </c>
      <c r="AW13" s="50" t="str">
        <f t="shared" si="17"/>
        <v/>
      </c>
      <c r="AX13" s="49" t="str">
        <f t="shared" si="17"/>
        <v/>
      </c>
      <c r="AY13" s="49" t="str">
        <f t="shared" si="18"/>
        <v/>
      </c>
      <c r="AZ13" s="50" t="str">
        <f t="shared" si="18"/>
        <v/>
      </c>
    </row>
    <row r="14" spans="1:52" s="61" customFormat="1" ht="15" customHeight="1">
      <c r="A14" s="54">
        <v>9</v>
      </c>
      <c r="B14" s="55">
        <v>3</v>
      </c>
      <c r="C14" s="55" t="str">
        <f>IF('建築工事届（別記第40号様式）'!AB84="", "", '建築工事届（別記第40号様式）'!AB84)</f>
        <v/>
      </c>
      <c r="D14" s="55">
        <f t="shared" si="2"/>
        <v>0</v>
      </c>
      <c r="E14" s="55">
        <f>E13</f>
        <v>0</v>
      </c>
      <c r="F14" s="55">
        <f t="shared" si="3"/>
        <v>0</v>
      </c>
      <c r="G14" s="55">
        <v>1</v>
      </c>
      <c r="H14" s="55">
        <f>IF(AM14="",0,1)</f>
        <v>0</v>
      </c>
      <c r="I14" s="55">
        <f>SUM(H$14:H14)*H14</f>
        <v>0</v>
      </c>
      <c r="J14" s="55">
        <f>SUM(H$14:H$17)</f>
        <v>0</v>
      </c>
      <c r="K14" s="55">
        <f t="shared" si="5"/>
        <v>0</v>
      </c>
      <c r="L14" s="54">
        <f t="shared" si="11"/>
        <v>0</v>
      </c>
      <c r="M14" s="54">
        <f>IF(L14=0,0,SUM(L$6:L14))</f>
        <v>0</v>
      </c>
      <c r="N14" s="56"/>
      <c r="O14" s="56"/>
      <c r="P14" s="56"/>
      <c r="Q14" s="57"/>
      <c r="R14" s="56" t="str">
        <f>IF(F14=0,"",C14)</f>
        <v/>
      </c>
      <c r="S14" s="58" t="str">
        <f t="shared" si="0"/>
        <v/>
      </c>
      <c r="T14" s="58" t="str">
        <f>IF('建築工事届（別記第40号様式）'!AN65=TRUE,1,IF('建築工事届（別記第40号様式）'!AO65,2,IF('建築工事届（別記第40号様式）'!AP65,3,IF('建築工事届（別記第40号様式）'!AN66,4,IF('建築工事届（別記第40号様式）'!AO66,5,IF('建築工事届（別記第40号様式）'!AP66,6,""))))))</f>
        <v/>
      </c>
      <c r="U14" s="58" t="str">
        <f>IF('建築工事届（別記第40号様式）'!AN67,1,IF('建築工事届（別記第40号様式）'!AO67,2,IF('建築工事届（別記第40号様式）'!AN68,3,IF('建築工事届（別記第40号様式）'!AO68,4,IF('建築工事届（別記第40号様式）'!AP68,5,"")))))</f>
        <v/>
      </c>
      <c r="V14" s="58" t="str">
        <f>IF('建築工事届（別記第40号様式）'!AN73,1,IF('建築工事届（別記第40号様式）'!AO73,2,IF('建築工事届（別記第40号様式）'!AN74,3,IF('建築工事届（別記第40号様式）'!AO74,4,IF('建築工事届（別記第40号様式）'!AN75,5,"")))))</f>
        <v/>
      </c>
      <c r="W14" s="58" t="str">
        <f>IF('建築工事届（別記第40号様式）'!AN78=TRUE,1,IF('建築工事届（別記第40号様式）'!AO78=TRUE,2,IF('建築工事届（別記第40号様式）'!AP78=TRUE,3,IF('建築工事届（別記第40号様式）'!AQ78=TRUE,4,""))))</f>
        <v/>
      </c>
      <c r="X14" s="59" t="str">
        <f>IF('建築工事届（別記第40号様式）'!J81="", "",'建築工事届（別記第40号様式）'!J81)</f>
        <v/>
      </c>
      <c r="Y14" s="59" t="str">
        <f>IF('建築工事届（別記第40号様式）'!AB86="", "",'建築工事届（別記第40号様式）'!AB86)</f>
        <v/>
      </c>
      <c r="Z14" s="58" t="str">
        <f>IF('建築工事届（別記第40号様式）'!AP87,1,"")</f>
        <v/>
      </c>
      <c r="AA14" s="58" t="str">
        <f>IF('建築工事届（別記第40号様式）'!AB88="", "",'建築工事届（別記第40号様式）'!AB88)</f>
        <v/>
      </c>
      <c r="AB14" s="58" t="str">
        <f>IF(ISBLANK('建築工事届（別記第40号様式）'!AC90),"",'建築工事届（別記第40号様式）'!AC90)</f>
        <v/>
      </c>
      <c r="AC14" s="59" t="str">
        <f>IF('建築工事届（別記第40号様式）'!AC92="", "", '建築工事届（別記第40号様式）'!AC92)</f>
        <v/>
      </c>
      <c r="AD14" s="58" t="str">
        <f>IF('建築工事届（別記第40号様式）'!AC100="", "", '建築工事届（別記第40号様式）'!AC100)</f>
        <v/>
      </c>
      <c r="AE14" s="58" t="str">
        <f>IF('建築工事届（別記第40号様式）'!AC104="", "",'建築工事届（別記第40号様式）'!AC104)</f>
        <v/>
      </c>
      <c r="AF14" s="58" t="str">
        <f>IF('建築工事届（別記第40号様式）'!AE106="", "",'建築工事届（別記第40号様式）'!AE106)</f>
        <v/>
      </c>
      <c r="AG14" s="155"/>
      <c r="AH14" s="58" t="str">
        <f>IF('建築工事届（別記第40号様式）'!AN141,1,IF('建築工事届（別記第40号様式）'!AO141,2,""))</f>
        <v/>
      </c>
      <c r="AI14" s="58" t="str">
        <f>IF('建築工事届（別記第40号様式）'!AN142=TRUE,1,
    IF('建築工事届（別記第40号様式）'!AO142=TRUE,2,
        IF('建築工事届（別記第40号様式）'!AP142=TRUE,3,
            IF('建築工事届（別記第40号様式）'!AN143=TRUE,4,
                IF('建築工事届（別記第40号様式）'!AO143=TRUE,5,"")
            )
        )
    )
)</f>
        <v/>
      </c>
      <c r="AJ14" s="58" t="str">
        <f>IF('建築工事届（別記第40号様式）'!AN144,1,IF('建築工事届（別記第40号様式）'!AO144,2,IF('建築工事届（別記第40号様式）'!AP144,3,"")))</f>
        <v/>
      </c>
      <c r="AK14" s="58" t="str">
        <f>IF('建築工事届（別記第40号様式）'!AN145,1,IF('建築工事届（別記第40号様式）'!AO145,2,IF('建築工事届（別記第40号様式）'!AP145,3,"")))</f>
        <v/>
      </c>
      <c r="AL14" s="58" t="str">
        <f>IF('建築工事届（別記第40号様式）'!AN146,1,IF('建築工事届（別記第40号様式）'!AO146,2,IF('建築工事届（別記第40号様式）'!AP146,3,"")))</f>
        <v/>
      </c>
      <c r="AM14" s="58" t="str">
        <f>IF('建築工事届（別記第40号様式）'!AN147,1,"")</f>
        <v/>
      </c>
      <c r="AN14" s="58" t="str">
        <f>IF('建築工事届（別記第40号様式）'!J148=0,"",'建築工事届（別記第40号様式）'!J148)</f>
        <v/>
      </c>
      <c r="AO14" s="58" t="str">
        <f>IF('建築工事届（別記第40号様式）'!J149="","",'建築工事届（別記第40号様式）'!J149)</f>
        <v/>
      </c>
      <c r="AP14" s="152"/>
      <c r="AQ14" s="152"/>
      <c r="AR14" s="58" t="str">
        <f t="shared" si="1"/>
        <v/>
      </c>
      <c r="AS14" s="59" t="str">
        <f>IF('建築工事届（別記第40号様式）'!AF94="", "", '建築工事届（別記第40号様式）'!AF94)</f>
        <v/>
      </c>
      <c r="AT14" s="59" t="str">
        <f>IF('建築工事届（別記第40号様式）'!AF95="", "", '建築工事届（別記第40号様式）'!AF95)</f>
        <v/>
      </c>
      <c r="AU14" s="59" t="str">
        <f>IF('建築工事届（別記第40号様式）'!AF96="", "", '建築工事届（別記第40号様式）'!AF96)</f>
        <v/>
      </c>
      <c r="AV14" s="58" t="str">
        <f>IF('建築工事届（別記第40号様式）'!AF97="", "", '建築工事届（別記第40号様式）'!AF97)</f>
        <v/>
      </c>
      <c r="AW14" s="59" t="str">
        <f>IF('建築工事届（別記第40号様式）'!AF98="", "", '建築工事届（別記第40号様式）'!AF98)</f>
        <v/>
      </c>
      <c r="AX14" s="58" t="str">
        <f>IF('建築工事届（別記第40号様式）'!AF99="", "", '建築工事届（別記第40号様式）'!AF99)</f>
        <v/>
      </c>
      <c r="AY14" s="58" t="str">
        <f>IF('建築工事届（別記第40号様式）'!AP102,1,"")</f>
        <v/>
      </c>
      <c r="AZ14" s="59" t="str">
        <f>IF('建築工事届（別記第40号様式）'!AB85="", "", '建築工事届（別記第40号様式）'!AB85)</f>
        <v/>
      </c>
    </row>
    <row r="15" spans="1:52" s="61" customFormat="1" ht="14.4">
      <c r="A15" s="54">
        <v>10</v>
      </c>
      <c r="B15" s="55">
        <v>3</v>
      </c>
      <c r="C15" s="55" t="str">
        <f>C14</f>
        <v/>
      </c>
      <c r="D15" s="55">
        <f t="shared" si="2"/>
        <v>0</v>
      </c>
      <c r="E15" s="55">
        <f t="shared" si="10"/>
        <v>0</v>
      </c>
      <c r="F15" s="55">
        <f t="shared" si="3"/>
        <v>0</v>
      </c>
      <c r="G15" s="307">
        <v>2</v>
      </c>
      <c r="H15" s="55">
        <f t="shared" si="4"/>
        <v>0</v>
      </c>
      <c r="I15" s="55">
        <f>SUM(H$14:H15)*H15</f>
        <v>0</v>
      </c>
      <c r="J15" s="55">
        <f>SUM(H$14:H$17)</f>
        <v>0</v>
      </c>
      <c r="K15" s="55">
        <f t="shared" si="5"/>
        <v>0</v>
      </c>
      <c r="L15" s="54">
        <f t="shared" si="11"/>
        <v>0</v>
      </c>
      <c r="M15" s="54">
        <f>IF(L15=0,0,SUM(L$6:L15))</f>
        <v>0</v>
      </c>
      <c r="N15" s="56"/>
      <c r="O15" s="56"/>
      <c r="P15" s="56"/>
      <c r="Q15" s="57"/>
      <c r="R15" s="56" t="str">
        <f>IF(F15=0,"",C15)</f>
        <v/>
      </c>
      <c r="S15" s="58" t="str">
        <f t="shared" si="0"/>
        <v/>
      </c>
      <c r="T15" s="58" t="str">
        <f>T14</f>
        <v/>
      </c>
      <c r="U15" s="58" t="str">
        <f t="shared" ref="U15:U21" si="20">U14</f>
        <v/>
      </c>
      <c r="V15" s="58" t="str">
        <f t="shared" ref="V15:V21" si="21">V14</f>
        <v/>
      </c>
      <c r="W15" s="58" t="str">
        <f t="shared" ref="W15:AF17" si="22">W14</f>
        <v/>
      </c>
      <c r="X15" s="59" t="str">
        <f t="shared" si="22"/>
        <v/>
      </c>
      <c r="Y15" s="59" t="str">
        <f t="shared" si="22"/>
        <v/>
      </c>
      <c r="Z15" s="58" t="str">
        <f t="shared" si="22"/>
        <v/>
      </c>
      <c r="AA15" s="58" t="str">
        <f t="shared" si="22"/>
        <v/>
      </c>
      <c r="AB15" s="58" t="str">
        <f t="shared" si="22"/>
        <v/>
      </c>
      <c r="AC15" s="59" t="str">
        <f t="shared" si="22"/>
        <v/>
      </c>
      <c r="AD15" s="58" t="str">
        <f t="shared" si="22"/>
        <v/>
      </c>
      <c r="AE15" s="58" t="str">
        <f t="shared" si="22"/>
        <v/>
      </c>
      <c r="AF15" s="58" t="str">
        <f t="shared" si="22"/>
        <v/>
      </c>
      <c r="AG15" s="155"/>
      <c r="AH15" s="58" t="str">
        <f t="shared" ref="AH15:AH21" si="23">AH14</f>
        <v/>
      </c>
      <c r="AI15" s="58" t="str">
        <f>AI14</f>
        <v/>
      </c>
      <c r="AJ15" s="58" t="str">
        <f t="shared" ref="AJ15:AJ25" si="24">AJ14</f>
        <v/>
      </c>
      <c r="AK15" s="58" t="str">
        <f t="shared" ref="AK15:AK25" si="25">AK14</f>
        <v/>
      </c>
      <c r="AL15" s="58" t="str">
        <f t="shared" ref="AL15:AL25" si="26">AL14</f>
        <v/>
      </c>
      <c r="AM15" s="58" t="str">
        <f>IF('建築工事届（別記第40号様式）'!AO147,2,"")</f>
        <v/>
      </c>
      <c r="AN15" s="58" t="str">
        <f>IF('建築工事届（別記第40号様式）'!Q148=0,"",'建築工事届（別記第40号様式）'!Q148)</f>
        <v/>
      </c>
      <c r="AO15" s="58" t="str">
        <f>IF('建築工事届（別記第40号様式）'!Q149="","",'建築工事届（別記第40号様式）'!Q149)</f>
        <v/>
      </c>
      <c r="AP15" s="152"/>
      <c r="AQ15" s="152"/>
      <c r="AR15" s="58" t="str">
        <f t="shared" si="1"/>
        <v/>
      </c>
      <c r="AS15" s="59" t="str">
        <f t="shared" ref="AS15:AX17" si="27">AS14</f>
        <v/>
      </c>
      <c r="AT15" s="59" t="str">
        <f t="shared" si="27"/>
        <v/>
      </c>
      <c r="AU15" s="59" t="str">
        <f t="shared" si="27"/>
        <v/>
      </c>
      <c r="AV15" s="58" t="str">
        <f t="shared" si="27"/>
        <v/>
      </c>
      <c r="AW15" s="59" t="str">
        <f t="shared" si="27"/>
        <v/>
      </c>
      <c r="AX15" s="58" t="str">
        <f t="shared" si="27"/>
        <v/>
      </c>
      <c r="AY15" s="58" t="str">
        <f t="shared" ref="AY15:AZ17" si="28">AY14</f>
        <v/>
      </c>
      <c r="AZ15" s="59" t="str">
        <f t="shared" si="28"/>
        <v/>
      </c>
    </row>
    <row r="16" spans="1:52" s="61" customFormat="1">
      <c r="A16" s="54">
        <v>11</v>
      </c>
      <c r="B16" s="55">
        <v>3</v>
      </c>
      <c r="C16" s="55" t="str">
        <f>C14</f>
        <v/>
      </c>
      <c r="D16" s="55">
        <f t="shared" si="2"/>
        <v>0</v>
      </c>
      <c r="E16" s="55">
        <f t="shared" si="10"/>
        <v>0</v>
      </c>
      <c r="F16" s="55">
        <f t="shared" si="3"/>
        <v>0</v>
      </c>
      <c r="G16" s="55">
        <v>3</v>
      </c>
      <c r="H16" s="55">
        <f t="shared" si="4"/>
        <v>0</v>
      </c>
      <c r="I16" s="55">
        <f>SUM(H$14:H16)*H16</f>
        <v>0</v>
      </c>
      <c r="J16" s="55">
        <f>SUM(H$14:H$17)</f>
        <v>0</v>
      </c>
      <c r="K16" s="55">
        <f t="shared" si="5"/>
        <v>0</v>
      </c>
      <c r="L16" s="54">
        <f t="shared" si="11"/>
        <v>0</v>
      </c>
      <c r="M16" s="54">
        <f>IF(L16=0,0,SUM(L$6:L16))</f>
        <v>0</v>
      </c>
      <c r="N16" s="56"/>
      <c r="O16" s="56"/>
      <c r="P16" s="56"/>
      <c r="Q16" s="57"/>
      <c r="R16" s="56" t="str">
        <f t="shared" si="12"/>
        <v/>
      </c>
      <c r="S16" s="58" t="str">
        <f t="shared" si="0"/>
        <v/>
      </c>
      <c r="T16" s="58" t="str">
        <f>T15</f>
        <v/>
      </c>
      <c r="U16" s="58" t="str">
        <f t="shared" si="20"/>
        <v/>
      </c>
      <c r="V16" s="58" t="str">
        <f t="shared" si="21"/>
        <v/>
      </c>
      <c r="W16" s="58" t="str">
        <f t="shared" si="22"/>
        <v/>
      </c>
      <c r="X16" s="59" t="str">
        <f t="shared" si="22"/>
        <v/>
      </c>
      <c r="Y16" s="59" t="str">
        <f t="shared" si="22"/>
        <v/>
      </c>
      <c r="Z16" s="58" t="str">
        <f t="shared" si="22"/>
        <v/>
      </c>
      <c r="AA16" s="58" t="str">
        <f t="shared" si="22"/>
        <v/>
      </c>
      <c r="AB16" s="58" t="str">
        <f t="shared" si="22"/>
        <v/>
      </c>
      <c r="AC16" s="59" t="str">
        <f t="shared" si="22"/>
        <v/>
      </c>
      <c r="AD16" s="58" t="str">
        <f t="shared" si="22"/>
        <v/>
      </c>
      <c r="AE16" s="58" t="str">
        <f t="shared" si="22"/>
        <v/>
      </c>
      <c r="AF16" s="58" t="str">
        <f t="shared" si="22"/>
        <v/>
      </c>
      <c r="AG16" s="155"/>
      <c r="AH16" s="58" t="str">
        <f t="shared" si="23"/>
        <v/>
      </c>
      <c r="AI16" s="58" t="str">
        <f>AI15</f>
        <v/>
      </c>
      <c r="AJ16" s="58" t="str">
        <f t="shared" si="24"/>
        <v/>
      </c>
      <c r="AK16" s="58" t="str">
        <f t="shared" si="25"/>
        <v/>
      </c>
      <c r="AL16" s="58" t="str">
        <f t="shared" si="26"/>
        <v/>
      </c>
      <c r="AM16" s="58" t="str">
        <f>IF('建築工事届（別記第40号様式）'!AP147,3,"")</f>
        <v/>
      </c>
      <c r="AN16" s="58" t="str">
        <f>IF('建築工事届（別記第40号様式）'!X148=0,"",'建築工事届（別記第40号様式）'!X148)</f>
        <v/>
      </c>
      <c r="AO16" s="58" t="str">
        <f>IF('建築工事届（別記第40号様式）'!X149="","",'建築工事届（別記第40号様式）'!X149)</f>
        <v/>
      </c>
      <c r="AP16" s="152"/>
      <c r="AQ16" s="152"/>
      <c r="AR16" s="58" t="str">
        <f t="shared" si="1"/>
        <v/>
      </c>
      <c r="AS16" s="59" t="str">
        <f t="shared" si="27"/>
        <v/>
      </c>
      <c r="AT16" s="59" t="str">
        <f t="shared" si="27"/>
        <v/>
      </c>
      <c r="AU16" s="59" t="str">
        <f t="shared" si="27"/>
        <v/>
      </c>
      <c r="AV16" s="58" t="str">
        <f t="shared" si="27"/>
        <v/>
      </c>
      <c r="AW16" s="59" t="str">
        <f t="shared" si="27"/>
        <v/>
      </c>
      <c r="AX16" s="58" t="str">
        <f t="shared" si="27"/>
        <v/>
      </c>
      <c r="AY16" s="58" t="str">
        <f t="shared" si="28"/>
        <v/>
      </c>
      <c r="AZ16" s="59" t="str">
        <f t="shared" si="28"/>
        <v/>
      </c>
    </row>
    <row r="17" spans="1:52" s="61" customFormat="1">
      <c r="A17" s="54">
        <v>12</v>
      </c>
      <c r="B17" s="55">
        <v>3</v>
      </c>
      <c r="C17" s="55" t="str">
        <f>C14</f>
        <v/>
      </c>
      <c r="D17" s="55">
        <f t="shared" si="2"/>
        <v>0</v>
      </c>
      <c r="E17" s="55">
        <f t="shared" si="10"/>
        <v>0</v>
      </c>
      <c r="F17" s="55">
        <f t="shared" si="3"/>
        <v>0</v>
      </c>
      <c r="G17" s="55">
        <v>4</v>
      </c>
      <c r="H17" s="55">
        <f t="shared" si="4"/>
        <v>0</v>
      </c>
      <c r="I17" s="55">
        <f>SUM(H$14:H17)*H17</f>
        <v>0</v>
      </c>
      <c r="J17" s="55">
        <f>SUM(H$14:H$17)</f>
        <v>0</v>
      </c>
      <c r="K17" s="55">
        <f t="shared" si="5"/>
        <v>0</v>
      </c>
      <c r="L17" s="54">
        <f t="shared" si="11"/>
        <v>0</v>
      </c>
      <c r="M17" s="54">
        <f>IF(L17=0,0,SUM(L$6:L17))</f>
        <v>0</v>
      </c>
      <c r="N17" s="56"/>
      <c r="O17" s="56"/>
      <c r="P17" s="56"/>
      <c r="Q17" s="57"/>
      <c r="R17" s="56" t="str">
        <f t="shared" si="12"/>
        <v/>
      </c>
      <c r="S17" s="58" t="str">
        <f t="shared" si="0"/>
        <v/>
      </c>
      <c r="T17" s="58" t="str">
        <f>T16</f>
        <v/>
      </c>
      <c r="U17" s="58" t="str">
        <f t="shared" si="20"/>
        <v/>
      </c>
      <c r="V17" s="58" t="str">
        <f t="shared" si="21"/>
        <v/>
      </c>
      <c r="W17" s="58" t="str">
        <f t="shared" si="22"/>
        <v/>
      </c>
      <c r="X17" s="59" t="str">
        <f t="shared" si="22"/>
        <v/>
      </c>
      <c r="Y17" s="59" t="str">
        <f t="shared" si="22"/>
        <v/>
      </c>
      <c r="Z17" s="58" t="str">
        <f t="shared" si="22"/>
        <v/>
      </c>
      <c r="AA17" s="58" t="str">
        <f t="shared" si="22"/>
        <v/>
      </c>
      <c r="AB17" s="58" t="str">
        <f t="shared" si="22"/>
        <v/>
      </c>
      <c r="AC17" s="59" t="str">
        <f t="shared" si="22"/>
        <v/>
      </c>
      <c r="AD17" s="58" t="str">
        <f t="shared" si="22"/>
        <v/>
      </c>
      <c r="AE17" s="58" t="str">
        <f t="shared" si="22"/>
        <v/>
      </c>
      <c r="AF17" s="58" t="str">
        <f t="shared" si="22"/>
        <v/>
      </c>
      <c r="AG17" s="155"/>
      <c r="AH17" s="58" t="str">
        <f t="shared" si="23"/>
        <v/>
      </c>
      <c r="AI17" s="58" t="str">
        <f>AI16</f>
        <v/>
      </c>
      <c r="AJ17" s="58" t="str">
        <f t="shared" si="24"/>
        <v/>
      </c>
      <c r="AK17" s="58" t="str">
        <f>AK16</f>
        <v/>
      </c>
      <c r="AL17" s="58" t="str">
        <f t="shared" si="26"/>
        <v/>
      </c>
      <c r="AM17" s="58" t="str">
        <f>IF('建築工事届（別記第40号様式）'!AQ147,4,"")</f>
        <v/>
      </c>
      <c r="AN17" s="58" t="str">
        <f>IF('建築工事届（別記第40号様式）'!AE148=0,"",'建築工事届（別記第40号様式）'!AE148)</f>
        <v/>
      </c>
      <c r="AO17" s="58" t="str">
        <f>IF('建築工事届（別記第40号様式）'!AE149="","",'建築工事届（別記第40号様式）'!AE149)</f>
        <v/>
      </c>
      <c r="AP17" s="152"/>
      <c r="AQ17" s="152"/>
      <c r="AR17" s="58" t="str">
        <f t="shared" si="1"/>
        <v/>
      </c>
      <c r="AS17" s="59" t="str">
        <f t="shared" si="27"/>
        <v/>
      </c>
      <c r="AT17" s="59" t="str">
        <f t="shared" si="27"/>
        <v/>
      </c>
      <c r="AU17" s="59" t="str">
        <f t="shared" si="27"/>
        <v/>
      </c>
      <c r="AV17" s="58" t="str">
        <f t="shared" si="27"/>
        <v/>
      </c>
      <c r="AW17" s="59" t="str">
        <f t="shared" si="27"/>
        <v/>
      </c>
      <c r="AX17" s="58" t="str">
        <f t="shared" si="27"/>
        <v/>
      </c>
      <c r="AY17" s="58" t="str">
        <f t="shared" si="28"/>
        <v/>
      </c>
      <c r="AZ17" s="59" t="str">
        <f t="shared" si="28"/>
        <v/>
      </c>
    </row>
    <row r="18" spans="1:52" s="76" customFormat="1">
      <c r="A18" s="70">
        <v>13</v>
      </c>
      <c r="B18" s="71">
        <v>4</v>
      </c>
      <c r="C18" s="71" t="str">
        <f>IF(追加記入欄!J10="", "", 追加記入欄!J10)</f>
        <v/>
      </c>
      <c r="D18" s="71">
        <f t="shared" ref="D18:D23" si="29">IF(C18="",0,1)</f>
        <v>0</v>
      </c>
      <c r="E18" s="71">
        <f>E17</f>
        <v>0</v>
      </c>
      <c r="F18" s="71">
        <f t="shared" ref="F18:F26" si="30">IF(E18&gt;1,D18,0)</f>
        <v>0</v>
      </c>
      <c r="G18" s="71">
        <v>1</v>
      </c>
      <c r="H18" s="71">
        <f t="shared" ref="H18:H26" si="31">IF(AM18="",0,1)</f>
        <v>0</v>
      </c>
      <c r="I18" s="71">
        <f>SUM(H$18:H18)*H18</f>
        <v>0</v>
      </c>
      <c r="J18" s="71">
        <f>SUM(H$18:H$21)</f>
        <v>0</v>
      </c>
      <c r="K18" s="71">
        <f t="shared" ref="K18:K25" si="32">IF(J18&gt;1,I18,0)</f>
        <v>0</v>
      </c>
      <c r="L18" s="70">
        <f t="shared" ref="L18:L25" si="33">IF(AND(D18=1,H18=1),1,IF(AND(D18=1,J18=0,G18=1),1,0))</f>
        <v>0</v>
      </c>
      <c r="M18" s="70">
        <f>IF(L18=0,0,SUM(L$6:L18))</f>
        <v>0</v>
      </c>
      <c r="N18" s="72"/>
      <c r="O18" s="72"/>
      <c r="P18" s="72"/>
      <c r="Q18" s="73"/>
      <c r="R18" s="72" t="str">
        <f>IF(F18=0,"",C18)</f>
        <v/>
      </c>
      <c r="S18" s="74" t="str">
        <f t="shared" si="0"/>
        <v/>
      </c>
      <c r="T18" s="74" t="str">
        <f>T6</f>
        <v/>
      </c>
      <c r="U18" s="74" t="str">
        <f>U6</f>
        <v/>
      </c>
      <c r="V18" s="74" t="str">
        <f>V6</f>
        <v/>
      </c>
      <c r="W18" s="74" t="str">
        <f>IF(追加記入欄!AN4=TRUE,1,IF(追加記入欄!AO4=TRUE,2,IF(追加記入欄!AP4=TRUE,3,IF(追加記入欄!AQ4=TRUE,4,""))))</f>
        <v/>
      </c>
      <c r="X18" s="75" t="str">
        <f>IF(追加記入欄!J7="", "",追加記入欄!J7)</f>
        <v/>
      </c>
      <c r="Y18" s="75" t="str">
        <f>IF(追加記入欄!J12="", "",追加記入欄!J12)</f>
        <v/>
      </c>
      <c r="Z18" s="74" t="str">
        <f>IF(追加記入欄!AN13,1,"")</f>
        <v/>
      </c>
      <c r="AA18" s="75" t="str">
        <f>IF(追加記入欄!J14="", "",追加記入欄!J14)</f>
        <v/>
      </c>
      <c r="AB18" s="74" t="str">
        <f>IF(ISBLANK(追加記入欄!K16),"",追加記入欄!K16)</f>
        <v/>
      </c>
      <c r="AC18" s="75" t="str">
        <f>IF(追加記入欄!K18="", "",追加記入欄!K18)</f>
        <v/>
      </c>
      <c r="AD18" s="75" t="str">
        <f>IF(追加記入欄!K26="", "",追加記入欄!K26)</f>
        <v/>
      </c>
      <c r="AE18" s="75" t="str">
        <f>IF(追加記入欄!K30="", "",追加記入欄!K30)</f>
        <v/>
      </c>
      <c r="AF18" s="75" t="str">
        <f>IF(追加記入欄!M32="", "",追加記入欄!M32)</f>
        <v/>
      </c>
      <c r="AG18" s="155"/>
      <c r="AH18" s="74" t="str">
        <f>IF(追加記入欄!AN42,1,IF(追加記入欄!AO42,2,""))</f>
        <v/>
      </c>
      <c r="AI18" s="74" t="str">
        <f>IF(追加記入欄!AN43=TRUE,1,
    IF(追加記入欄!AO43=TRUE,2,
        IF(追加記入欄!AP43=TRUE,3,
            IF(追加記入欄!AN44=TRUE,4,
                IF(追加記入欄!AO44=TRUE,5,"")
            )
        )
    )
)</f>
        <v/>
      </c>
      <c r="AJ18" s="74" t="str">
        <f>IF(追加記入欄!AN45,1,IF(追加記入欄!AO45,2,IF(追加記入欄!AP45,3,"")))</f>
        <v/>
      </c>
      <c r="AK18" s="74" t="str">
        <f>IF(追加記入欄!AN46,1,IF(追加記入欄!AO46,2,IF(追加記入欄!AP46,3,"")))</f>
        <v/>
      </c>
      <c r="AL18" s="74" t="str">
        <f>IF(追加記入欄!AN47,1,IF(追加記入欄!AO47,2,IF(追加記入欄!AP47,3,"")))</f>
        <v/>
      </c>
      <c r="AM18" s="74" t="str">
        <f>IF(追加記入欄!AN48,1,"")</f>
        <v/>
      </c>
      <c r="AN18" s="74" t="str">
        <f>IF(追加記入欄!J49=0,"",追加記入欄!J49)</f>
        <v/>
      </c>
      <c r="AO18" s="74" t="str">
        <f>IF(追加記入欄!J50="","",追加記入欄!J50)</f>
        <v/>
      </c>
      <c r="AP18" s="152"/>
      <c r="AQ18" s="152"/>
      <c r="AR18" s="74" t="str">
        <f t="shared" si="1"/>
        <v/>
      </c>
      <c r="AS18" s="74" t="str">
        <f>IF(追加記入欄!N20="", "", 追加記入欄!N20)</f>
        <v/>
      </c>
      <c r="AT18" s="74" t="str">
        <f>IF(追加記入欄!N21="", "", 追加記入欄!N21)</f>
        <v/>
      </c>
      <c r="AU18" s="74" t="str">
        <f>IF(追加記入欄!N22="", "", 追加記入欄!N22)</f>
        <v/>
      </c>
      <c r="AV18" s="74" t="str">
        <f>IF(追加記入欄!N23="", "", 追加記入欄!N23)</f>
        <v/>
      </c>
      <c r="AW18" s="74" t="str">
        <f>IF(追加記入欄!N24="", "", 追加記入欄!N24)</f>
        <v/>
      </c>
      <c r="AX18" s="74" t="str">
        <f>IF(追加記入欄!N25="", "", 追加記入欄!N25)</f>
        <v/>
      </c>
      <c r="AY18" s="74" t="str">
        <f>IF(追加記入欄!AN28,1,"")</f>
        <v/>
      </c>
      <c r="AZ18" s="74" t="str">
        <f>IF(追加記入欄!J11="", "", 追加記入欄!J11)</f>
        <v/>
      </c>
    </row>
    <row r="19" spans="1:52" s="76" customFormat="1">
      <c r="A19" s="70">
        <v>14</v>
      </c>
      <c r="B19" s="71">
        <v>4</v>
      </c>
      <c r="C19" s="71" t="str">
        <f>C18</f>
        <v/>
      </c>
      <c r="D19" s="71">
        <f t="shared" si="29"/>
        <v>0</v>
      </c>
      <c r="E19" s="71">
        <f t="shared" si="10"/>
        <v>0</v>
      </c>
      <c r="F19" s="71">
        <f t="shared" si="30"/>
        <v>0</v>
      </c>
      <c r="G19" s="71">
        <v>2</v>
      </c>
      <c r="H19" s="71">
        <f t="shared" si="31"/>
        <v>0</v>
      </c>
      <c r="I19" s="71">
        <f>SUM(H$18:H19)*H19</f>
        <v>0</v>
      </c>
      <c r="J19" s="71">
        <f>SUM(H$18:H$21)</f>
        <v>0</v>
      </c>
      <c r="K19" s="71">
        <f t="shared" si="32"/>
        <v>0</v>
      </c>
      <c r="L19" s="70">
        <f t="shared" si="33"/>
        <v>0</v>
      </c>
      <c r="M19" s="70">
        <f>IF(L19=0,0,SUM(L$6:L19))</f>
        <v>0</v>
      </c>
      <c r="N19" s="72"/>
      <c r="O19" s="72"/>
      <c r="P19" s="72"/>
      <c r="Q19" s="73"/>
      <c r="R19" s="72" t="str">
        <f>IF(F19=0,"",C19)</f>
        <v/>
      </c>
      <c r="S19" s="74" t="str">
        <f t="shared" ref="S19:S40" si="34">IF(K19=0,"",K19)</f>
        <v/>
      </c>
      <c r="T19" s="74" t="str">
        <f>T18</f>
        <v/>
      </c>
      <c r="U19" s="74" t="str">
        <f t="shared" si="20"/>
        <v/>
      </c>
      <c r="V19" s="74" t="str">
        <f t="shared" ref="V19:AD19" si="35">V18</f>
        <v/>
      </c>
      <c r="W19" s="74" t="str">
        <f>W18</f>
        <v/>
      </c>
      <c r="X19" s="75" t="str">
        <f t="shared" si="35"/>
        <v/>
      </c>
      <c r="Y19" s="75" t="str">
        <f>Y18</f>
        <v/>
      </c>
      <c r="Z19" s="74" t="str">
        <f t="shared" si="35"/>
        <v/>
      </c>
      <c r="AA19" s="74" t="str">
        <f>AA18</f>
        <v/>
      </c>
      <c r="AB19" s="74" t="str">
        <f t="shared" si="35"/>
        <v/>
      </c>
      <c r="AC19" s="74" t="str">
        <f t="shared" si="35"/>
        <v/>
      </c>
      <c r="AD19" s="74" t="str">
        <f t="shared" si="35"/>
        <v/>
      </c>
      <c r="AE19" s="74" t="str">
        <f t="shared" ref="AE19:AF21" si="36">AE18</f>
        <v/>
      </c>
      <c r="AF19" s="74" t="str">
        <f t="shared" si="36"/>
        <v/>
      </c>
      <c r="AG19" s="155"/>
      <c r="AH19" s="74" t="str">
        <f>AH18</f>
        <v/>
      </c>
      <c r="AI19" s="74" t="str">
        <f>AI18</f>
        <v/>
      </c>
      <c r="AJ19" s="74" t="str">
        <f t="shared" si="24"/>
        <v/>
      </c>
      <c r="AK19" s="74" t="str">
        <f t="shared" si="25"/>
        <v/>
      </c>
      <c r="AL19" s="74" t="str">
        <f t="shared" si="26"/>
        <v/>
      </c>
      <c r="AM19" s="74" t="str">
        <f>IF(追加記入欄!AO48,2,"")</f>
        <v/>
      </c>
      <c r="AN19" s="74" t="str">
        <f>IF(追加記入欄!Q49=0,"",追加記入欄!Q49)</f>
        <v/>
      </c>
      <c r="AO19" s="74" t="str">
        <f>IF(追加記入欄!Q50="","",追加記入欄!Q50)</f>
        <v/>
      </c>
      <c r="AP19" s="152"/>
      <c r="AQ19" s="152"/>
      <c r="AR19" s="74" t="str">
        <f t="shared" si="1"/>
        <v/>
      </c>
      <c r="AS19" s="74" t="str">
        <f t="shared" ref="AS19:AZ19" si="37">AS18</f>
        <v/>
      </c>
      <c r="AT19" s="74" t="str">
        <f t="shared" si="37"/>
        <v/>
      </c>
      <c r="AU19" s="74" t="str">
        <f t="shared" si="37"/>
        <v/>
      </c>
      <c r="AV19" s="74" t="str">
        <f t="shared" si="37"/>
        <v/>
      </c>
      <c r="AW19" s="74" t="str">
        <f t="shared" si="37"/>
        <v/>
      </c>
      <c r="AX19" s="74" t="str">
        <f t="shared" si="37"/>
        <v/>
      </c>
      <c r="AY19" s="74" t="str">
        <f t="shared" si="37"/>
        <v/>
      </c>
      <c r="AZ19" s="74" t="str">
        <f t="shared" si="37"/>
        <v/>
      </c>
    </row>
    <row r="20" spans="1:52" s="76" customFormat="1">
      <c r="A20" s="70">
        <v>15</v>
      </c>
      <c r="B20" s="71">
        <v>4</v>
      </c>
      <c r="C20" s="71" t="str">
        <f t="shared" ref="C20:C21" si="38">C19</f>
        <v/>
      </c>
      <c r="D20" s="71">
        <f t="shared" si="29"/>
        <v>0</v>
      </c>
      <c r="E20" s="71">
        <f t="shared" si="10"/>
        <v>0</v>
      </c>
      <c r="F20" s="71">
        <f t="shared" si="30"/>
        <v>0</v>
      </c>
      <c r="G20" s="71">
        <v>3</v>
      </c>
      <c r="H20" s="71">
        <f t="shared" si="31"/>
        <v>0</v>
      </c>
      <c r="I20" s="71">
        <f>SUM(H$18:H20)*H20</f>
        <v>0</v>
      </c>
      <c r="J20" s="71">
        <f>SUM(H$18:H$21)</f>
        <v>0</v>
      </c>
      <c r="K20" s="71">
        <f t="shared" si="32"/>
        <v>0</v>
      </c>
      <c r="L20" s="70">
        <f t="shared" si="33"/>
        <v>0</v>
      </c>
      <c r="M20" s="70">
        <f>IF(L20=0,0,SUM(L$6:L20))</f>
        <v>0</v>
      </c>
      <c r="N20" s="72"/>
      <c r="O20" s="72"/>
      <c r="P20" s="72"/>
      <c r="Q20" s="73"/>
      <c r="R20" s="72" t="str">
        <f t="shared" si="12"/>
        <v/>
      </c>
      <c r="S20" s="74" t="str">
        <f t="shared" si="34"/>
        <v/>
      </c>
      <c r="T20" s="74" t="str">
        <f>T19</f>
        <v/>
      </c>
      <c r="U20" s="74" t="str">
        <f t="shared" si="20"/>
        <v/>
      </c>
      <c r="V20" s="74" t="str">
        <f t="shared" si="21"/>
        <v/>
      </c>
      <c r="W20" s="74" t="str">
        <f>W19</f>
        <v/>
      </c>
      <c r="X20" s="75" t="str">
        <f>X19</f>
        <v/>
      </c>
      <c r="Y20" s="75" t="str">
        <f>Y19</f>
        <v/>
      </c>
      <c r="Z20" s="74" t="str">
        <f>Z19</f>
        <v/>
      </c>
      <c r="AA20" s="74" t="str">
        <f>AA19</f>
        <v/>
      </c>
      <c r="AB20" s="74" t="str">
        <f t="shared" ref="AB20:AD21" si="39">AB19</f>
        <v/>
      </c>
      <c r="AC20" s="74" t="str">
        <f t="shared" si="39"/>
        <v/>
      </c>
      <c r="AD20" s="74" t="str">
        <f t="shared" si="39"/>
        <v/>
      </c>
      <c r="AE20" s="74" t="str">
        <f t="shared" si="36"/>
        <v/>
      </c>
      <c r="AF20" s="74" t="str">
        <f t="shared" si="36"/>
        <v/>
      </c>
      <c r="AG20" s="155"/>
      <c r="AH20" s="74" t="str">
        <f t="shared" si="23"/>
        <v/>
      </c>
      <c r="AI20" s="74" t="str">
        <f>AI19</f>
        <v/>
      </c>
      <c r="AJ20" s="74" t="str">
        <f t="shared" si="24"/>
        <v/>
      </c>
      <c r="AK20" s="74" t="str">
        <f t="shared" si="25"/>
        <v/>
      </c>
      <c r="AL20" s="74" t="str">
        <f t="shared" si="26"/>
        <v/>
      </c>
      <c r="AM20" s="74" t="str">
        <f>IF(追加記入欄!AP48,3,"")</f>
        <v/>
      </c>
      <c r="AN20" s="74" t="str">
        <f>IF(追加記入欄!X49=0,"",追加記入欄!X49)</f>
        <v/>
      </c>
      <c r="AO20" s="74" t="str">
        <f>IF(追加記入欄!X50="","",追加記入欄!X50)</f>
        <v/>
      </c>
      <c r="AP20" s="152"/>
      <c r="AQ20" s="152"/>
      <c r="AR20" s="74" t="str">
        <f t="shared" si="1"/>
        <v/>
      </c>
      <c r="AS20" s="74" t="str">
        <f t="shared" ref="AS20:AZ20" si="40">AS19</f>
        <v/>
      </c>
      <c r="AT20" s="74" t="str">
        <f t="shared" si="40"/>
        <v/>
      </c>
      <c r="AU20" s="74" t="str">
        <f t="shared" si="40"/>
        <v/>
      </c>
      <c r="AV20" s="74" t="str">
        <f t="shared" si="40"/>
        <v/>
      </c>
      <c r="AW20" s="74" t="str">
        <f t="shared" si="40"/>
        <v/>
      </c>
      <c r="AX20" s="74" t="str">
        <f t="shared" si="40"/>
        <v/>
      </c>
      <c r="AY20" s="74" t="str">
        <f t="shared" si="40"/>
        <v/>
      </c>
      <c r="AZ20" s="74" t="str">
        <f t="shared" si="40"/>
        <v/>
      </c>
    </row>
    <row r="21" spans="1:52" s="76" customFormat="1">
      <c r="A21" s="70">
        <v>16</v>
      </c>
      <c r="B21" s="71">
        <v>4</v>
      </c>
      <c r="C21" s="71" t="str">
        <f t="shared" si="38"/>
        <v/>
      </c>
      <c r="D21" s="71">
        <f t="shared" si="29"/>
        <v>0</v>
      </c>
      <c r="E21" s="71">
        <f t="shared" si="10"/>
        <v>0</v>
      </c>
      <c r="F21" s="71">
        <f t="shared" si="30"/>
        <v>0</v>
      </c>
      <c r="G21" s="71">
        <v>4</v>
      </c>
      <c r="H21" s="71">
        <f t="shared" si="31"/>
        <v>0</v>
      </c>
      <c r="I21" s="71">
        <f>SUM(H$18:H21)*H21</f>
        <v>0</v>
      </c>
      <c r="J21" s="71">
        <f>SUM(H$18:H$21)</f>
        <v>0</v>
      </c>
      <c r="K21" s="71">
        <f t="shared" si="32"/>
        <v>0</v>
      </c>
      <c r="L21" s="70">
        <f t="shared" si="33"/>
        <v>0</v>
      </c>
      <c r="M21" s="70">
        <f>IF(L21=0,0,SUM(L$6:L21))</f>
        <v>0</v>
      </c>
      <c r="N21" s="72"/>
      <c r="O21" s="72"/>
      <c r="P21" s="72"/>
      <c r="Q21" s="73"/>
      <c r="R21" s="72" t="str">
        <f t="shared" si="12"/>
        <v/>
      </c>
      <c r="S21" s="74" t="str">
        <f t="shared" si="34"/>
        <v/>
      </c>
      <c r="T21" s="74" t="str">
        <f>T20</f>
        <v/>
      </c>
      <c r="U21" s="74" t="str">
        <f t="shared" si="20"/>
        <v/>
      </c>
      <c r="V21" s="74" t="str">
        <f t="shared" si="21"/>
        <v/>
      </c>
      <c r="W21" s="74" t="str">
        <f>W20</f>
        <v/>
      </c>
      <c r="X21" s="75" t="str">
        <f>X20</f>
        <v/>
      </c>
      <c r="Y21" s="75" t="str">
        <f>Y20</f>
        <v/>
      </c>
      <c r="Z21" s="74" t="str">
        <f>Z20</f>
        <v/>
      </c>
      <c r="AA21" s="74" t="str">
        <f>AA20</f>
        <v/>
      </c>
      <c r="AB21" s="74" t="str">
        <f t="shared" si="39"/>
        <v/>
      </c>
      <c r="AC21" s="74" t="str">
        <f t="shared" si="39"/>
        <v/>
      </c>
      <c r="AD21" s="74" t="str">
        <f t="shared" si="39"/>
        <v/>
      </c>
      <c r="AE21" s="74" t="str">
        <f t="shared" si="36"/>
        <v/>
      </c>
      <c r="AF21" s="74" t="str">
        <f t="shared" si="36"/>
        <v/>
      </c>
      <c r="AG21" s="155"/>
      <c r="AH21" s="74" t="str">
        <f t="shared" si="23"/>
        <v/>
      </c>
      <c r="AI21" s="74" t="str">
        <f>AI20</f>
        <v/>
      </c>
      <c r="AJ21" s="74" t="str">
        <f t="shared" si="24"/>
        <v/>
      </c>
      <c r="AK21" s="74" t="str">
        <f t="shared" si="25"/>
        <v/>
      </c>
      <c r="AL21" s="74" t="str">
        <f t="shared" si="26"/>
        <v/>
      </c>
      <c r="AM21" s="74" t="str">
        <f>IF(追加記入欄!AQ48,4,"")</f>
        <v/>
      </c>
      <c r="AN21" s="74" t="str">
        <f>IF(追加記入欄!AE49=0,"",追加記入欄!AE49)</f>
        <v/>
      </c>
      <c r="AO21" s="74" t="str">
        <f>IF(追加記入欄!AE50="","",追加記入欄!AE50)</f>
        <v/>
      </c>
      <c r="AP21" s="152"/>
      <c r="AQ21" s="152"/>
      <c r="AR21" s="74" t="str">
        <f t="shared" si="1"/>
        <v/>
      </c>
      <c r="AS21" s="74" t="str">
        <f t="shared" ref="AS21:AZ21" si="41">AS20</f>
        <v/>
      </c>
      <c r="AT21" s="74" t="str">
        <f t="shared" si="41"/>
        <v/>
      </c>
      <c r="AU21" s="74" t="str">
        <f t="shared" si="41"/>
        <v/>
      </c>
      <c r="AV21" s="74" t="str">
        <f t="shared" si="41"/>
        <v/>
      </c>
      <c r="AW21" s="74" t="str">
        <f t="shared" si="41"/>
        <v/>
      </c>
      <c r="AX21" s="74" t="str">
        <f t="shared" si="41"/>
        <v/>
      </c>
      <c r="AY21" s="74" t="str">
        <f t="shared" si="41"/>
        <v/>
      </c>
      <c r="AZ21" s="74" t="str">
        <f t="shared" si="41"/>
        <v/>
      </c>
    </row>
    <row r="22" spans="1:52" s="61" customFormat="1">
      <c r="A22" s="77">
        <v>17</v>
      </c>
      <c r="B22" s="78">
        <v>5</v>
      </c>
      <c r="C22" s="78" t="str">
        <f>IF(追加記入欄!S10="", "", 追加記入欄!S10)</f>
        <v/>
      </c>
      <c r="D22" s="78">
        <f t="shared" si="29"/>
        <v>0</v>
      </c>
      <c r="E22" s="78">
        <f>E21</f>
        <v>0</v>
      </c>
      <c r="F22" s="78">
        <f t="shared" si="30"/>
        <v>0</v>
      </c>
      <c r="G22" s="78">
        <v>1</v>
      </c>
      <c r="H22" s="78">
        <f t="shared" si="31"/>
        <v>0</v>
      </c>
      <c r="I22" s="78">
        <f>SUM(H$22:H22)*H22</f>
        <v>0</v>
      </c>
      <c r="J22" s="78">
        <f>SUM(H$22:H$25)</f>
        <v>0</v>
      </c>
      <c r="K22" s="78">
        <f t="shared" si="32"/>
        <v>0</v>
      </c>
      <c r="L22" s="77">
        <f t="shared" si="33"/>
        <v>0</v>
      </c>
      <c r="M22" s="77">
        <f>IF(L22=0,0,SUM(L$6:L22))</f>
        <v>0</v>
      </c>
      <c r="N22" s="79"/>
      <c r="O22" s="79"/>
      <c r="P22" s="79"/>
      <c r="Q22" s="80"/>
      <c r="R22" s="79" t="str">
        <f t="shared" ref="R22:R41" si="42">IF(F22=0,"",C22)</f>
        <v/>
      </c>
      <c r="S22" s="81" t="str">
        <f>IF(K22=0,"",K22)</f>
        <v/>
      </c>
      <c r="T22" s="81" t="str">
        <f>T6</f>
        <v/>
      </c>
      <c r="U22" s="81" t="str">
        <f>U6</f>
        <v/>
      </c>
      <c r="V22" s="81" t="str">
        <f>V6</f>
        <v/>
      </c>
      <c r="W22" s="81" t="str">
        <f>W18</f>
        <v/>
      </c>
      <c r="X22" s="82" t="str">
        <f>IF(追加記入欄!J7="", "",追加記入欄!J7)</f>
        <v/>
      </c>
      <c r="Y22" s="82" t="str">
        <f>IF(追加記入欄!S12="", "",追加記入欄!S12)</f>
        <v/>
      </c>
      <c r="Z22" s="81" t="str">
        <f>IF(追加記入欄!AO13,1,"")</f>
        <v/>
      </c>
      <c r="AA22" s="81" t="str">
        <f>IF(追加記入欄!S14="", "",追加記入欄!S14)</f>
        <v/>
      </c>
      <c r="AB22" s="81" t="str">
        <f>IF(ISBLANK(追加記入欄!T16),"",追加記入欄!T16)</f>
        <v/>
      </c>
      <c r="AC22" s="82" t="str">
        <f>IF(追加記入欄!T18="", "",追加記入欄!T18)</f>
        <v/>
      </c>
      <c r="AD22" s="81" t="str">
        <f>IF(追加記入欄!T26="", "",追加記入欄!T26)</f>
        <v/>
      </c>
      <c r="AE22" s="81" t="str">
        <f>IF(追加記入欄!T30="", "",追加記入欄!T30)</f>
        <v/>
      </c>
      <c r="AF22" s="81" t="str">
        <f>IF(追加記入欄!V32="", "",追加記入欄!V32)</f>
        <v/>
      </c>
      <c r="AG22" s="155"/>
      <c r="AH22" s="81" t="str">
        <f>IF(追加記入欄!AN54,1,IF(追加記入欄!AO54,2,""))</f>
        <v/>
      </c>
      <c r="AI22" s="81" t="str">
        <f>IF(追加記入欄!AN55=TRUE,1,
    IF(追加記入欄!AO55=TRUE,2,
        IF(追加記入欄!AP55=TRUE,3,
            IF(追加記入欄!AN56=TRUE,4,
                IF(追加記入欄!AO56=TRUE,5,"")
            )
        )
    )
)</f>
        <v/>
      </c>
      <c r="AJ22" s="81" t="str">
        <f>IF(追加記入欄!AN57,1,IF(追加記入欄!AO57,2,IF(追加記入欄!AP57,3,"")))</f>
        <v/>
      </c>
      <c r="AK22" s="81" t="str">
        <f>IF(追加記入欄!AN58,1,IF(追加記入欄!AO58,2,IF(追加記入欄!AP58,3,"")))</f>
        <v/>
      </c>
      <c r="AL22" s="81" t="str">
        <f>IF(追加記入欄!AN59,1,IF(追加記入欄!AO59,2,IF(追加記入欄!AP59,3,"")))</f>
        <v/>
      </c>
      <c r="AM22" s="81" t="str">
        <f>IF(追加記入欄!AN60,1,"")</f>
        <v/>
      </c>
      <c r="AN22" s="81" t="str">
        <f>IF(追加記入欄!J61=0,"",追加記入欄!J61)</f>
        <v/>
      </c>
      <c r="AO22" s="81" t="str">
        <f>IF(追加記入欄!J62="","",追加記入欄!J62)</f>
        <v/>
      </c>
      <c r="AP22" s="152"/>
      <c r="AQ22" s="152"/>
      <c r="AR22" s="81" t="str">
        <f t="shared" si="1"/>
        <v/>
      </c>
      <c r="AS22" s="81" t="str">
        <f>IF(追加記入欄!W20="", "", 追加記入欄!W20)</f>
        <v/>
      </c>
      <c r="AT22" s="81" t="str">
        <f>IF(追加記入欄!W21="", "", 追加記入欄!W21)</f>
        <v/>
      </c>
      <c r="AU22" s="81" t="str">
        <f>IF(追加記入欄!W22="", "", 追加記入欄!W22)</f>
        <v/>
      </c>
      <c r="AV22" s="81" t="str">
        <f>IF(追加記入欄!W23="", "", 追加記入欄!W23)</f>
        <v/>
      </c>
      <c r="AW22" s="81" t="str">
        <f>IF(追加記入欄!W24="", "", 追加記入欄!W24)</f>
        <v/>
      </c>
      <c r="AX22" s="81" t="str">
        <f>IF(追加記入欄!W25="", "", 追加記入欄!W25)</f>
        <v/>
      </c>
      <c r="AY22" s="81" t="str">
        <f>IF(追加記入欄!AO28,1,"")</f>
        <v/>
      </c>
      <c r="AZ22" s="81" t="str">
        <f>IF(追加記入欄!S11="", "", 追加記入欄!S11)</f>
        <v/>
      </c>
    </row>
    <row r="23" spans="1:52" s="61" customFormat="1">
      <c r="A23" s="77">
        <v>18</v>
      </c>
      <c r="B23" s="78">
        <v>5</v>
      </c>
      <c r="C23" s="78" t="str">
        <f>C22</f>
        <v/>
      </c>
      <c r="D23" s="78">
        <f t="shared" si="29"/>
        <v>0</v>
      </c>
      <c r="E23" s="78">
        <f>E22</f>
        <v>0</v>
      </c>
      <c r="F23" s="78">
        <f t="shared" si="30"/>
        <v>0</v>
      </c>
      <c r="G23" s="78">
        <v>2</v>
      </c>
      <c r="H23" s="78">
        <f t="shared" si="31"/>
        <v>0</v>
      </c>
      <c r="I23" s="78">
        <f>SUM(H$22:H23)*H23</f>
        <v>0</v>
      </c>
      <c r="J23" s="78">
        <f>SUM(H$22:H$25)</f>
        <v>0</v>
      </c>
      <c r="K23" s="78">
        <f t="shared" si="32"/>
        <v>0</v>
      </c>
      <c r="L23" s="77">
        <f t="shared" si="33"/>
        <v>0</v>
      </c>
      <c r="M23" s="77">
        <f>IF(L23=0,0,SUM(L$6:L23))</f>
        <v>0</v>
      </c>
      <c r="N23" s="79"/>
      <c r="O23" s="79"/>
      <c r="P23" s="79"/>
      <c r="Q23" s="80"/>
      <c r="R23" s="79" t="str">
        <f t="shared" si="42"/>
        <v/>
      </c>
      <c r="S23" s="81" t="str">
        <f t="shared" si="34"/>
        <v/>
      </c>
      <c r="T23" s="81" t="str">
        <f>T22</f>
        <v/>
      </c>
      <c r="U23" s="81" t="str">
        <f>U7</f>
        <v/>
      </c>
      <c r="V23" s="81" t="str">
        <f t="shared" ref="V23:X25" si="43">V22</f>
        <v/>
      </c>
      <c r="W23" s="81" t="str">
        <f t="shared" ref="W23:AB23" si="44">W22</f>
        <v/>
      </c>
      <c r="X23" s="82" t="str">
        <f t="shared" si="44"/>
        <v/>
      </c>
      <c r="Y23" s="82" t="str">
        <f t="shared" si="44"/>
        <v/>
      </c>
      <c r="Z23" s="81" t="str">
        <f t="shared" si="44"/>
        <v/>
      </c>
      <c r="AA23" s="81" t="str">
        <f t="shared" si="44"/>
        <v/>
      </c>
      <c r="AB23" s="81" t="str">
        <f t="shared" si="44"/>
        <v/>
      </c>
      <c r="AC23" s="81" t="str">
        <f t="shared" ref="Z23:AH25" si="45">AC22</f>
        <v/>
      </c>
      <c r="AD23" s="81" t="str">
        <f t="shared" si="45"/>
        <v/>
      </c>
      <c r="AE23" s="81" t="str">
        <f t="shared" si="45"/>
        <v/>
      </c>
      <c r="AF23" s="81" t="str">
        <f t="shared" si="45"/>
        <v/>
      </c>
      <c r="AG23" s="155"/>
      <c r="AH23" s="81" t="str">
        <f>AH22</f>
        <v/>
      </c>
      <c r="AI23" s="81" t="str">
        <f>AI22</f>
        <v/>
      </c>
      <c r="AJ23" s="81" t="str">
        <f>AJ22</f>
        <v/>
      </c>
      <c r="AK23" s="81" t="str">
        <f>AK22</f>
        <v/>
      </c>
      <c r="AL23" s="81" t="str">
        <f t="shared" si="26"/>
        <v/>
      </c>
      <c r="AM23" s="81" t="str">
        <f>IF(追加記入欄!AO60,2,"")</f>
        <v/>
      </c>
      <c r="AN23" s="81" t="str">
        <f>IF(追加記入欄!Q61=0,"",追加記入欄!Q61)</f>
        <v/>
      </c>
      <c r="AO23" s="81" t="str">
        <f>IF(追加記入欄!Q62="","",追加記入欄!Q62)</f>
        <v/>
      </c>
      <c r="AP23" s="152"/>
      <c r="AQ23" s="152"/>
      <c r="AR23" s="81" t="str">
        <f t="shared" si="1"/>
        <v/>
      </c>
      <c r="AS23" s="81" t="str">
        <f t="shared" ref="AS23:AZ23" si="46">AS22</f>
        <v/>
      </c>
      <c r="AT23" s="81" t="str">
        <f t="shared" si="46"/>
        <v/>
      </c>
      <c r="AU23" s="81" t="str">
        <f t="shared" si="46"/>
        <v/>
      </c>
      <c r="AV23" s="81" t="str">
        <f t="shared" si="46"/>
        <v/>
      </c>
      <c r="AW23" s="81" t="str">
        <f t="shared" si="46"/>
        <v/>
      </c>
      <c r="AX23" s="81" t="str">
        <f t="shared" si="46"/>
        <v/>
      </c>
      <c r="AY23" s="81" t="str">
        <f t="shared" si="46"/>
        <v/>
      </c>
      <c r="AZ23" s="81" t="str">
        <f t="shared" si="46"/>
        <v/>
      </c>
    </row>
    <row r="24" spans="1:52" s="61" customFormat="1">
      <c r="A24" s="77">
        <v>19</v>
      </c>
      <c r="B24" s="78">
        <v>5</v>
      </c>
      <c r="C24" s="78" t="str">
        <f>C23</f>
        <v/>
      </c>
      <c r="D24" s="78">
        <f t="shared" ref="D24:D41" si="47">IF(C24="",0,1)</f>
        <v>0</v>
      </c>
      <c r="E24" s="78">
        <f>E23</f>
        <v>0</v>
      </c>
      <c r="F24" s="78">
        <f t="shared" si="30"/>
        <v>0</v>
      </c>
      <c r="G24" s="78">
        <v>3</v>
      </c>
      <c r="H24" s="78">
        <f t="shared" si="31"/>
        <v>0</v>
      </c>
      <c r="I24" s="78">
        <f>SUM(H$22:H24)*H24</f>
        <v>0</v>
      </c>
      <c r="J24" s="78">
        <f>SUM(H$22:H$25)</f>
        <v>0</v>
      </c>
      <c r="K24" s="78">
        <f t="shared" si="32"/>
        <v>0</v>
      </c>
      <c r="L24" s="77">
        <f t="shared" si="33"/>
        <v>0</v>
      </c>
      <c r="M24" s="77">
        <f>IF(L24=0,0,SUM(L$6:L24))</f>
        <v>0</v>
      </c>
      <c r="N24" s="79"/>
      <c r="O24" s="79"/>
      <c r="P24" s="79"/>
      <c r="Q24" s="80"/>
      <c r="R24" s="79" t="str">
        <f t="shared" si="42"/>
        <v/>
      </c>
      <c r="S24" s="81" t="str">
        <f t="shared" si="34"/>
        <v/>
      </c>
      <c r="T24" s="81" t="str">
        <f>T23</f>
        <v/>
      </c>
      <c r="U24" s="81" t="str">
        <f>U8</f>
        <v/>
      </c>
      <c r="V24" s="81" t="str">
        <f t="shared" si="43"/>
        <v/>
      </c>
      <c r="W24" s="81" t="str">
        <f>W23</f>
        <v/>
      </c>
      <c r="X24" s="82" t="str">
        <f>X23</f>
        <v/>
      </c>
      <c r="Y24" s="82" t="str">
        <f>Y23</f>
        <v/>
      </c>
      <c r="Z24" s="81" t="str">
        <f t="shared" si="45"/>
        <v/>
      </c>
      <c r="AA24" s="81" t="str">
        <f>AA23</f>
        <v/>
      </c>
      <c r="AB24" s="81" t="str">
        <f t="shared" si="45"/>
        <v/>
      </c>
      <c r="AC24" s="81" t="str">
        <f t="shared" si="45"/>
        <v/>
      </c>
      <c r="AD24" s="81" t="str">
        <f t="shared" si="45"/>
        <v/>
      </c>
      <c r="AE24" s="81" t="str">
        <f t="shared" si="45"/>
        <v/>
      </c>
      <c r="AF24" s="81" t="str">
        <f t="shared" si="45"/>
        <v/>
      </c>
      <c r="AG24" s="155"/>
      <c r="AH24" s="81" t="str">
        <f t="shared" si="45"/>
        <v/>
      </c>
      <c r="AI24" s="81" t="str">
        <f>AI23</f>
        <v/>
      </c>
      <c r="AJ24" s="81" t="str">
        <f t="shared" si="24"/>
        <v/>
      </c>
      <c r="AK24" s="81" t="str">
        <f t="shared" si="25"/>
        <v/>
      </c>
      <c r="AL24" s="81" t="str">
        <f t="shared" si="26"/>
        <v/>
      </c>
      <c r="AM24" s="81" t="str">
        <f>IF(追加記入欄!AP60,3,"")</f>
        <v/>
      </c>
      <c r="AN24" s="81" t="str">
        <f>IF(追加記入欄!X61=0,"",追加記入欄!X61)</f>
        <v/>
      </c>
      <c r="AO24" s="81" t="str">
        <f>IF(追加記入欄!X62="","",追加記入欄!X62)</f>
        <v/>
      </c>
      <c r="AP24" s="152"/>
      <c r="AQ24" s="152"/>
      <c r="AR24" s="81" t="str">
        <f t="shared" si="1"/>
        <v/>
      </c>
      <c r="AS24" s="81" t="str">
        <f t="shared" ref="AS24:AZ24" si="48">AS23</f>
        <v/>
      </c>
      <c r="AT24" s="81" t="str">
        <f t="shared" si="48"/>
        <v/>
      </c>
      <c r="AU24" s="81" t="str">
        <f t="shared" si="48"/>
        <v/>
      </c>
      <c r="AV24" s="81" t="str">
        <f t="shared" si="48"/>
        <v/>
      </c>
      <c r="AW24" s="81" t="str">
        <f t="shared" si="48"/>
        <v/>
      </c>
      <c r="AX24" s="81" t="str">
        <f t="shared" si="48"/>
        <v/>
      </c>
      <c r="AY24" s="81" t="str">
        <f t="shared" si="48"/>
        <v/>
      </c>
      <c r="AZ24" s="81" t="str">
        <f t="shared" si="48"/>
        <v/>
      </c>
    </row>
    <row r="25" spans="1:52" s="61" customFormat="1">
      <c r="A25" s="77">
        <v>20</v>
      </c>
      <c r="B25" s="78">
        <v>5</v>
      </c>
      <c r="C25" s="78" t="str">
        <f>C24</f>
        <v/>
      </c>
      <c r="D25" s="78">
        <f t="shared" si="47"/>
        <v>0</v>
      </c>
      <c r="E25" s="78">
        <f>E24</f>
        <v>0</v>
      </c>
      <c r="F25" s="78">
        <f t="shared" si="30"/>
        <v>0</v>
      </c>
      <c r="G25" s="78">
        <v>4</v>
      </c>
      <c r="H25" s="78">
        <f t="shared" si="31"/>
        <v>0</v>
      </c>
      <c r="I25" s="78">
        <f>SUM(H$22:H25)*H25</f>
        <v>0</v>
      </c>
      <c r="J25" s="78">
        <f>SUM(H$22:H$25)</f>
        <v>0</v>
      </c>
      <c r="K25" s="78">
        <f t="shared" si="32"/>
        <v>0</v>
      </c>
      <c r="L25" s="77">
        <f t="shared" si="33"/>
        <v>0</v>
      </c>
      <c r="M25" s="77">
        <f>IF(L25=0,0,SUM(L$6:L25))</f>
        <v>0</v>
      </c>
      <c r="N25" s="79"/>
      <c r="O25" s="79"/>
      <c r="P25" s="79"/>
      <c r="Q25" s="80"/>
      <c r="R25" s="79" t="str">
        <f t="shared" si="42"/>
        <v/>
      </c>
      <c r="S25" s="81" t="str">
        <f t="shared" si="34"/>
        <v/>
      </c>
      <c r="T25" s="81" t="str">
        <f>T24</f>
        <v/>
      </c>
      <c r="U25" s="81" t="str">
        <f>U9</f>
        <v/>
      </c>
      <c r="V25" s="81" t="str">
        <f t="shared" si="43"/>
        <v/>
      </c>
      <c r="W25" s="81" t="str">
        <f t="shared" si="43"/>
        <v/>
      </c>
      <c r="X25" s="82" t="str">
        <f t="shared" si="43"/>
        <v/>
      </c>
      <c r="Y25" s="82" t="str">
        <f>Y24</f>
        <v/>
      </c>
      <c r="Z25" s="81" t="str">
        <f t="shared" si="45"/>
        <v/>
      </c>
      <c r="AA25" s="81" t="str">
        <f t="shared" si="45"/>
        <v/>
      </c>
      <c r="AB25" s="81" t="str">
        <f t="shared" si="45"/>
        <v/>
      </c>
      <c r="AC25" s="81" t="str">
        <f t="shared" si="45"/>
        <v/>
      </c>
      <c r="AD25" s="81" t="str">
        <f t="shared" si="45"/>
        <v/>
      </c>
      <c r="AE25" s="81" t="str">
        <f t="shared" si="45"/>
        <v/>
      </c>
      <c r="AF25" s="81" t="str">
        <f t="shared" si="45"/>
        <v/>
      </c>
      <c r="AG25" s="155"/>
      <c r="AH25" s="81" t="str">
        <f t="shared" si="45"/>
        <v/>
      </c>
      <c r="AI25" s="81" t="str">
        <f>AI24</f>
        <v/>
      </c>
      <c r="AJ25" s="81" t="str">
        <f t="shared" si="24"/>
        <v/>
      </c>
      <c r="AK25" s="81" t="str">
        <f t="shared" si="25"/>
        <v/>
      </c>
      <c r="AL25" s="81" t="str">
        <f t="shared" si="26"/>
        <v/>
      </c>
      <c r="AM25" s="81" t="str">
        <f>IF(追加記入欄!AQ60,4,"")</f>
        <v/>
      </c>
      <c r="AN25" s="81" t="str">
        <f>IF(追加記入欄!AE61=0,"",追加記入欄!AE61)</f>
        <v/>
      </c>
      <c r="AO25" s="81" t="str">
        <f>IF(追加記入欄!AE62="","",追加記入欄!AE62)</f>
        <v/>
      </c>
      <c r="AP25" s="152"/>
      <c r="AQ25" s="152"/>
      <c r="AR25" s="81" t="str">
        <f t="shared" si="1"/>
        <v/>
      </c>
      <c r="AS25" s="81" t="str">
        <f t="shared" ref="AS25:AZ25" si="49">AS24</f>
        <v/>
      </c>
      <c r="AT25" s="81" t="str">
        <f t="shared" si="49"/>
        <v/>
      </c>
      <c r="AU25" s="81" t="str">
        <f t="shared" si="49"/>
        <v/>
      </c>
      <c r="AV25" s="81" t="str">
        <f t="shared" si="49"/>
        <v/>
      </c>
      <c r="AW25" s="81" t="str">
        <f t="shared" si="49"/>
        <v/>
      </c>
      <c r="AX25" s="81" t="str">
        <f t="shared" si="49"/>
        <v/>
      </c>
      <c r="AY25" s="81" t="str">
        <f t="shared" si="49"/>
        <v/>
      </c>
      <c r="AZ25" s="81" t="str">
        <f t="shared" si="49"/>
        <v/>
      </c>
    </row>
    <row r="26" spans="1:52" s="61" customFormat="1">
      <c r="A26" s="96">
        <v>21</v>
      </c>
      <c r="B26" s="97">
        <v>6</v>
      </c>
      <c r="C26" s="97" t="str">
        <f>IF(追加記入欄!AB10="", "", 追加記入欄!AB10)</f>
        <v/>
      </c>
      <c r="D26" s="97">
        <f t="shared" si="47"/>
        <v>0</v>
      </c>
      <c r="E26" s="97">
        <f t="shared" ref="E26:E37" si="50">E25</f>
        <v>0</v>
      </c>
      <c r="F26" s="97">
        <f t="shared" si="30"/>
        <v>0</v>
      </c>
      <c r="G26" s="97">
        <v>1</v>
      </c>
      <c r="H26" s="97">
        <f t="shared" si="31"/>
        <v>0</v>
      </c>
      <c r="I26" s="97">
        <f>SUM(H$26:H26)*H26</f>
        <v>0</v>
      </c>
      <c r="J26" s="97">
        <f>SUM(H$26:H$29)</f>
        <v>0</v>
      </c>
      <c r="K26" s="97">
        <f t="shared" ref="K26:K40" si="51">IF(J26&gt;1,I26,0)</f>
        <v>0</v>
      </c>
      <c r="L26" s="96">
        <f t="shared" ref="L26:L40" si="52">IF(AND(D26=1,H26=1),1,IF(AND(D26=1,J26=0,G26=1),1,0))</f>
        <v>0</v>
      </c>
      <c r="M26" s="96">
        <f>IF(L26=0,0,SUM(L$6:L26))</f>
        <v>0</v>
      </c>
      <c r="N26" s="98"/>
      <c r="O26" s="98"/>
      <c r="P26" s="98"/>
      <c r="Q26" s="99"/>
      <c r="R26" s="98" t="str">
        <f t="shared" si="42"/>
        <v/>
      </c>
      <c r="S26" s="100" t="str">
        <f>IF(K26=0,"",K26)</f>
        <v/>
      </c>
      <c r="T26" s="100" t="str">
        <f>T6</f>
        <v/>
      </c>
      <c r="U26" s="100" t="str">
        <f>U6</f>
        <v/>
      </c>
      <c r="V26" s="100" t="str">
        <f>V6</f>
        <v/>
      </c>
      <c r="W26" s="100" t="str">
        <f>W18</f>
        <v/>
      </c>
      <c r="X26" s="101" t="str">
        <f>IF(追加記入欄!J7="", "",追加記入欄!J7)</f>
        <v/>
      </c>
      <c r="Y26" s="101" t="str">
        <f>IF(追加記入欄!AB12="", "",追加記入欄!AB12)</f>
        <v/>
      </c>
      <c r="Z26" s="100" t="str">
        <f>IF(追加記入欄!AP13,1,"")</f>
        <v/>
      </c>
      <c r="AA26" s="100" t="str">
        <f>IF(追加記入欄!AB14="", "",追加記入欄!AB14)</f>
        <v/>
      </c>
      <c r="AB26" s="100" t="str">
        <f>IF(ISBLANK(追加記入欄!AC16),"",追加記入欄!AC16)</f>
        <v/>
      </c>
      <c r="AC26" s="101" t="str">
        <f>IF(追加記入欄!AC18="", "",追加記入欄!AC18)</f>
        <v/>
      </c>
      <c r="AD26" s="100" t="str">
        <f>IF(追加記入欄!AC26="", "",追加記入欄!AC26)</f>
        <v/>
      </c>
      <c r="AE26" s="100" t="str">
        <f>IF(追加記入欄!AC30="", "",追加記入欄!AC30)</f>
        <v/>
      </c>
      <c r="AF26" s="100" t="str">
        <f>IF(追加記入欄!AE32="", "",追加記入欄!AE32)</f>
        <v/>
      </c>
      <c r="AG26" s="155"/>
      <c r="AH26" s="100" t="str">
        <f>IF(追加記入欄!AN66,1,IF(追加記入欄!AO66,2,""))</f>
        <v/>
      </c>
      <c r="AI26" s="100" t="str">
        <f>IF(追加記入欄!AN67=TRUE,1,
    IF(追加記入欄!AO67=TRUE,2,
        IF(追加記入欄!AP67=TRUE,3,
            IF(追加記入欄!AN68=TRUE,4,
                IF(追加記入欄!AO68=TRUE,5,"")
            )
        )
    )
)</f>
        <v/>
      </c>
      <c r="AJ26" s="100" t="str">
        <f>IF(追加記入欄!AN69,1,IF(追加記入欄!AO69,2,IF(追加記入欄!AP69,3,"")))</f>
        <v/>
      </c>
      <c r="AK26" s="100" t="str">
        <f>IF(追加記入欄!AN70,1,IF(追加記入欄!AO70,2,IF(追加記入欄!AP70,3,"")))</f>
        <v/>
      </c>
      <c r="AL26" s="100" t="str">
        <f>IF(追加記入欄!AN71,1,IF(追加記入欄!AO71,2,IF(追加記入欄!AP71,3,"")))</f>
        <v/>
      </c>
      <c r="AM26" s="100" t="str">
        <f>IF(追加記入欄!AN72,1,"")</f>
        <v/>
      </c>
      <c r="AN26" s="100" t="str">
        <f>IF(追加記入欄!J73=0,"",追加記入欄!J73)</f>
        <v/>
      </c>
      <c r="AO26" s="100" t="str">
        <f>IF(追加記入欄!J74="","",追加記入欄!J74)</f>
        <v/>
      </c>
      <c r="AP26" s="152"/>
      <c r="AQ26" s="152"/>
      <c r="AR26" s="100" t="str">
        <f t="shared" si="1"/>
        <v/>
      </c>
      <c r="AS26" s="100" t="str">
        <f>IF(追加記入欄!AF20="", "", 追加記入欄!AF20)</f>
        <v/>
      </c>
      <c r="AT26" s="100" t="str">
        <f>IF(追加記入欄!AF21="", "", 追加記入欄!AF21)</f>
        <v/>
      </c>
      <c r="AU26" s="100" t="str">
        <f>IF(追加記入欄!AF22="", "", 追加記入欄!AF22)</f>
        <v/>
      </c>
      <c r="AV26" s="100" t="str">
        <f>IF(追加記入欄!AF23="", "", 追加記入欄!AF23)</f>
        <v/>
      </c>
      <c r="AW26" s="100" t="str">
        <f>IF(追加記入欄!AF24="", "", 追加記入欄!AF24)</f>
        <v/>
      </c>
      <c r="AX26" s="100" t="str">
        <f>IF(追加記入欄!AF25="", "", 追加記入欄!AF25)</f>
        <v/>
      </c>
      <c r="AY26" s="100" t="str">
        <f>IF(追加記入欄!AP28,1,"")</f>
        <v/>
      </c>
      <c r="AZ26" s="100" t="str">
        <f>IF(追加記入欄!AB11="", "", 追加記入欄!AB11)</f>
        <v/>
      </c>
    </row>
    <row r="27" spans="1:52" s="61" customFormat="1">
      <c r="A27" s="96">
        <v>22</v>
      </c>
      <c r="B27" s="97">
        <v>6</v>
      </c>
      <c r="C27" s="97" t="str">
        <f>C26</f>
        <v/>
      </c>
      <c r="D27" s="97">
        <f t="shared" si="47"/>
        <v>0</v>
      </c>
      <c r="E27" s="97">
        <f t="shared" si="50"/>
        <v>0</v>
      </c>
      <c r="F27" s="97">
        <f t="shared" ref="F27:F39" si="53">IF(E27&gt;1,D27,0)</f>
        <v>0</v>
      </c>
      <c r="G27" s="97">
        <v>2</v>
      </c>
      <c r="H27" s="97">
        <f t="shared" ref="H27:H37" si="54">IF(AM27="",0,1)</f>
        <v>0</v>
      </c>
      <c r="I27" s="97">
        <f>SUM(H$26:H27)*H27</f>
        <v>0</v>
      </c>
      <c r="J27" s="97">
        <f>SUM(H$26:H$29)</f>
        <v>0</v>
      </c>
      <c r="K27" s="97">
        <f t="shared" si="51"/>
        <v>0</v>
      </c>
      <c r="L27" s="96">
        <f t="shared" si="52"/>
        <v>0</v>
      </c>
      <c r="M27" s="96">
        <f>IF(L27=0,0,SUM(L$6:L27))</f>
        <v>0</v>
      </c>
      <c r="N27" s="98"/>
      <c r="O27" s="98"/>
      <c r="P27" s="98"/>
      <c r="Q27" s="99"/>
      <c r="R27" s="98" t="str">
        <f t="shared" si="42"/>
        <v/>
      </c>
      <c r="S27" s="100" t="str">
        <f t="shared" si="34"/>
        <v/>
      </c>
      <c r="T27" s="100" t="str">
        <f t="shared" ref="T27:AB27" si="55">T26</f>
        <v/>
      </c>
      <c r="U27" s="100" t="str">
        <f t="shared" si="55"/>
        <v/>
      </c>
      <c r="V27" s="100" t="str">
        <f t="shared" si="55"/>
        <v/>
      </c>
      <c r="W27" s="100" t="str">
        <f t="shared" si="55"/>
        <v/>
      </c>
      <c r="X27" s="101" t="str">
        <f t="shared" si="55"/>
        <v/>
      </c>
      <c r="Y27" s="101" t="str">
        <f>Y26</f>
        <v/>
      </c>
      <c r="Z27" s="100" t="str">
        <f t="shared" si="55"/>
        <v/>
      </c>
      <c r="AA27" s="100" t="str">
        <f t="shared" si="55"/>
        <v/>
      </c>
      <c r="AB27" s="100" t="str">
        <f t="shared" si="55"/>
        <v/>
      </c>
      <c r="AC27" s="100" t="str">
        <f t="shared" ref="AC27:AF28" si="56">AC26</f>
        <v/>
      </c>
      <c r="AD27" s="100" t="str">
        <f t="shared" si="56"/>
        <v/>
      </c>
      <c r="AE27" s="100" t="str">
        <f t="shared" si="56"/>
        <v/>
      </c>
      <c r="AF27" s="100" t="str">
        <f t="shared" si="56"/>
        <v/>
      </c>
      <c r="AG27" s="155"/>
      <c r="AH27" s="100" t="str">
        <f t="shared" ref="AH27:AL28" si="57">AH26</f>
        <v/>
      </c>
      <c r="AI27" s="100" t="str">
        <f t="shared" si="57"/>
        <v/>
      </c>
      <c r="AJ27" s="100" t="str">
        <f t="shared" si="57"/>
        <v/>
      </c>
      <c r="AK27" s="100" t="str">
        <f t="shared" si="57"/>
        <v/>
      </c>
      <c r="AL27" s="100" t="str">
        <f t="shared" si="57"/>
        <v/>
      </c>
      <c r="AM27" s="100" t="str">
        <f>IF(追加記入欄!AO72,2,"")</f>
        <v/>
      </c>
      <c r="AN27" s="100" t="str">
        <f>IF(追加記入欄!Q73=0,"",追加記入欄!Q73)</f>
        <v/>
      </c>
      <c r="AO27" s="100" t="str">
        <f>IF(追加記入欄!Q74="","",追加記入欄!Q74)</f>
        <v/>
      </c>
      <c r="AP27" s="152"/>
      <c r="AQ27" s="152"/>
      <c r="AR27" s="100" t="str">
        <f t="shared" si="1"/>
        <v/>
      </c>
      <c r="AS27" s="100" t="str">
        <f t="shared" ref="AS27:AZ27" si="58">AS26</f>
        <v/>
      </c>
      <c r="AT27" s="100" t="str">
        <f t="shared" si="58"/>
        <v/>
      </c>
      <c r="AU27" s="100" t="str">
        <f t="shared" si="58"/>
        <v/>
      </c>
      <c r="AV27" s="100" t="str">
        <f t="shared" si="58"/>
        <v/>
      </c>
      <c r="AW27" s="100" t="str">
        <f t="shared" si="58"/>
        <v/>
      </c>
      <c r="AX27" s="100" t="str">
        <f t="shared" si="58"/>
        <v/>
      </c>
      <c r="AY27" s="100" t="str">
        <f t="shared" si="58"/>
        <v/>
      </c>
      <c r="AZ27" s="100" t="str">
        <f t="shared" si="58"/>
        <v/>
      </c>
    </row>
    <row r="28" spans="1:52" s="61" customFormat="1">
      <c r="A28" s="96">
        <v>23</v>
      </c>
      <c r="B28" s="97">
        <v>6</v>
      </c>
      <c r="C28" s="97" t="str">
        <f t="shared" ref="C28:C29" si="59">C27</f>
        <v/>
      </c>
      <c r="D28" s="97">
        <f t="shared" si="47"/>
        <v>0</v>
      </c>
      <c r="E28" s="97">
        <f t="shared" si="50"/>
        <v>0</v>
      </c>
      <c r="F28" s="97">
        <f t="shared" si="53"/>
        <v>0</v>
      </c>
      <c r="G28" s="97">
        <v>3</v>
      </c>
      <c r="H28" s="97">
        <f t="shared" si="54"/>
        <v>0</v>
      </c>
      <c r="I28" s="97">
        <f>SUM(H$26:H28)*H28</f>
        <v>0</v>
      </c>
      <c r="J28" s="97">
        <f>SUM(H$26:H$29)</f>
        <v>0</v>
      </c>
      <c r="K28" s="97">
        <f t="shared" si="51"/>
        <v>0</v>
      </c>
      <c r="L28" s="96">
        <f t="shared" si="52"/>
        <v>0</v>
      </c>
      <c r="M28" s="96">
        <f>IF(L28=0,0,SUM(L$6:L28))</f>
        <v>0</v>
      </c>
      <c r="N28" s="98"/>
      <c r="O28" s="98"/>
      <c r="P28" s="98"/>
      <c r="Q28" s="99"/>
      <c r="R28" s="98" t="str">
        <f t="shared" si="42"/>
        <v/>
      </c>
      <c r="S28" s="100" t="str">
        <f t="shared" si="34"/>
        <v/>
      </c>
      <c r="T28" s="100" t="str">
        <f t="shared" ref="T28:Y28" si="60">T27</f>
        <v/>
      </c>
      <c r="U28" s="100" t="str">
        <f t="shared" si="60"/>
        <v/>
      </c>
      <c r="V28" s="100" t="str">
        <f t="shared" si="60"/>
        <v/>
      </c>
      <c r="W28" s="100" t="str">
        <f t="shared" si="60"/>
        <v/>
      </c>
      <c r="X28" s="101" t="str">
        <f t="shared" si="60"/>
        <v/>
      </c>
      <c r="Y28" s="101" t="str">
        <f t="shared" si="60"/>
        <v/>
      </c>
      <c r="Z28" s="100" t="str">
        <f>Z27</f>
        <v/>
      </c>
      <c r="AA28" s="100" t="str">
        <f>AA27</f>
        <v/>
      </c>
      <c r="AB28" s="100" t="str">
        <f>AB27</f>
        <v/>
      </c>
      <c r="AC28" s="100" t="str">
        <f t="shared" si="56"/>
        <v/>
      </c>
      <c r="AD28" s="100" t="str">
        <f t="shared" si="56"/>
        <v/>
      </c>
      <c r="AE28" s="100" t="str">
        <f t="shared" si="56"/>
        <v/>
      </c>
      <c r="AF28" s="100" t="str">
        <f t="shared" si="56"/>
        <v/>
      </c>
      <c r="AG28" s="155"/>
      <c r="AH28" s="100" t="str">
        <f t="shared" si="57"/>
        <v/>
      </c>
      <c r="AI28" s="100" t="str">
        <f t="shared" si="57"/>
        <v/>
      </c>
      <c r="AJ28" s="100" t="str">
        <f t="shared" si="57"/>
        <v/>
      </c>
      <c r="AK28" s="100" t="str">
        <f t="shared" si="57"/>
        <v/>
      </c>
      <c r="AL28" s="100" t="str">
        <f t="shared" si="57"/>
        <v/>
      </c>
      <c r="AM28" s="100" t="str">
        <f>IF(追加記入欄!AP72,3,"")</f>
        <v/>
      </c>
      <c r="AN28" s="100" t="str">
        <f>IF(追加記入欄!X73=0,"",追加記入欄!X73)</f>
        <v/>
      </c>
      <c r="AO28" s="100" t="str">
        <f>IF(追加記入欄!X74="","",追加記入欄!X74)</f>
        <v/>
      </c>
      <c r="AP28" s="152"/>
      <c r="AQ28" s="152"/>
      <c r="AR28" s="100" t="str">
        <f t="shared" si="1"/>
        <v/>
      </c>
      <c r="AS28" s="100" t="str">
        <f t="shared" ref="AS28:AZ28" si="61">AS27</f>
        <v/>
      </c>
      <c r="AT28" s="100" t="str">
        <f t="shared" si="61"/>
        <v/>
      </c>
      <c r="AU28" s="100" t="str">
        <f t="shared" si="61"/>
        <v/>
      </c>
      <c r="AV28" s="100" t="str">
        <f t="shared" si="61"/>
        <v/>
      </c>
      <c r="AW28" s="100" t="str">
        <f t="shared" si="61"/>
        <v/>
      </c>
      <c r="AX28" s="100" t="str">
        <f t="shared" si="61"/>
        <v/>
      </c>
      <c r="AY28" s="100" t="str">
        <f t="shared" si="61"/>
        <v/>
      </c>
      <c r="AZ28" s="100" t="str">
        <f t="shared" si="61"/>
        <v/>
      </c>
    </row>
    <row r="29" spans="1:52" s="61" customFormat="1">
      <c r="A29" s="96">
        <v>24</v>
      </c>
      <c r="B29" s="97">
        <v>6</v>
      </c>
      <c r="C29" s="97" t="str">
        <f t="shared" si="59"/>
        <v/>
      </c>
      <c r="D29" s="97">
        <f t="shared" si="47"/>
        <v>0</v>
      </c>
      <c r="E29" s="97">
        <f t="shared" si="50"/>
        <v>0</v>
      </c>
      <c r="F29" s="97">
        <f t="shared" si="53"/>
        <v>0</v>
      </c>
      <c r="G29" s="97">
        <v>4</v>
      </c>
      <c r="H29" s="97">
        <f t="shared" si="54"/>
        <v>0</v>
      </c>
      <c r="I29" s="97">
        <f>SUM(H$26:H29)*H29</f>
        <v>0</v>
      </c>
      <c r="J29" s="97">
        <f>SUM(H$26:H$29)</f>
        <v>0</v>
      </c>
      <c r="K29" s="97">
        <f t="shared" si="51"/>
        <v>0</v>
      </c>
      <c r="L29" s="96">
        <f t="shared" si="52"/>
        <v>0</v>
      </c>
      <c r="M29" s="96">
        <f>IF(L29=0,0,SUM(L$6:L29))</f>
        <v>0</v>
      </c>
      <c r="N29" s="98"/>
      <c r="O29" s="98"/>
      <c r="P29" s="98"/>
      <c r="Q29" s="99"/>
      <c r="R29" s="98" t="str">
        <f t="shared" si="42"/>
        <v/>
      </c>
      <c r="S29" s="100" t="str">
        <f t="shared" si="34"/>
        <v/>
      </c>
      <c r="T29" s="100" t="str">
        <f>T28</f>
        <v/>
      </c>
      <c r="U29" s="100" t="str">
        <f t="shared" ref="U29:AH29" si="62">U28</f>
        <v/>
      </c>
      <c r="V29" s="100" t="str">
        <f t="shared" si="62"/>
        <v/>
      </c>
      <c r="W29" s="100" t="str">
        <f t="shared" si="62"/>
        <v/>
      </c>
      <c r="X29" s="101" t="str">
        <f t="shared" si="62"/>
        <v/>
      </c>
      <c r="Y29" s="101" t="str">
        <f>Y28</f>
        <v/>
      </c>
      <c r="Z29" s="100" t="str">
        <f t="shared" si="62"/>
        <v/>
      </c>
      <c r="AA29" s="100" t="str">
        <f t="shared" si="62"/>
        <v/>
      </c>
      <c r="AB29" s="100" t="str">
        <f t="shared" si="62"/>
        <v/>
      </c>
      <c r="AC29" s="100" t="str">
        <f t="shared" si="62"/>
        <v/>
      </c>
      <c r="AD29" s="100" t="str">
        <f t="shared" si="62"/>
        <v/>
      </c>
      <c r="AE29" s="100" t="str">
        <f t="shared" si="62"/>
        <v/>
      </c>
      <c r="AF29" s="100" t="str">
        <f>AF28</f>
        <v/>
      </c>
      <c r="AG29" s="155"/>
      <c r="AH29" s="100" t="str">
        <f t="shared" si="62"/>
        <v/>
      </c>
      <c r="AI29" s="100" t="str">
        <f>AI28</f>
        <v/>
      </c>
      <c r="AJ29" s="100" t="str">
        <f>AJ28</f>
        <v/>
      </c>
      <c r="AK29" s="100" t="str">
        <f>AK28</f>
        <v/>
      </c>
      <c r="AL29" s="100" t="str">
        <f>AL28</f>
        <v/>
      </c>
      <c r="AM29" s="100" t="str">
        <f>IF(追加記入欄!AQ72,4,"")</f>
        <v/>
      </c>
      <c r="AN29" s="100" t="str">
        <f>IF(追加記入欄!AE73=0,"",追加記入欄!AE73)</f>
        <v/>
      </c>
      <c r="AO29" s="100" t="str">
        <f>IF(追加記入欄!AE74="","",追加記入欄!AE74)</f>
        <v/>
      </c>
      <c r="AP29" s="152"/>
      <c r="AQ29" s="152"/>
      <c r="AR29" s="100" t="str">
        <f t="shared" si="1"/>
        <v/>
      </c>
      <c r="AS29" s="100" t="str">
        <f t="shared" ref="AS29:AZ29" si="63">AS28</f>
        <v/>
      </c>
      <c r="AT29" s="100" t="str">
        <f t="shared" si="63"/>
        <v/>
      </c>
      <c r="AU29" s="100" t="str">
        <f t="shared" si="63"/>
        <v/>
      </c>
      <c r="AV29" s="100" t="str">
        <f t="shared" si="63"/>
        <v/>
      </c>
      <c r="AW29" s="100" t="str">
        <f t="shared" si="63"/>
        <v/>
      </c>
      <c r="AX29" s="100" t="str">
        <f t="shared" si="63"/>
        <v/>
      </c>
      <c r="AY29" s="100" t="str">
        <f t="shared" si="63"/>
        <v/>
      </c>
      <c r="AZ29" s="100" t="str">
        <f t="shared" si="63"/>
        <v/>
      </c>
    </row>
    <row r="30" spans="1:52" s="108" customFormat="1">
      <c r="A30" s="102">
        <v>25</v>
      </c>
      <c r="B30" s="103">
        <v>7</v>
      </c>
      <c r="C30" s="103" t="str">
        <f>IF(追加記入欄!BJ10="", "", 追加記入欄!BJ10)</f>
        <v/>
      </c>
      <c r="D30" s="103">
        <f t="shared" si="47"/>
        <v>0</v>
      </c>
      <c r="E30" s="103">
        <f t="shared" si="50"/>
        <v>0</v>
      </c>
      <c r="F30" s="103">
        <f>IF(E30&gt;1,D30,0)</f>
        <v>0</v>
      </c>
      <c r="G30" s="103">
        <v>1</v>
      </c>
      <c r="H30" s="103">
        <f t="shared" si="54"/>
        <v>0</v>
      </c>
      <c r="I30" s="103">
        <f>SUM(H$30:H30)*H30</f>
        <v>0</v>
      </c>
      <c r="J30" s="103">
        <f>SUM(H$30:H$33)</f>
        <v>0</v>
      </c>
      <c r="K30" s="103">
        <f t="shared" si="51"/>
        <v>0</v>
      </c>
      <c r="L30" s="102">
        <f t="shared" si="52"/>
        <v>0</v>
      </c>
      <c r="M30" s="102">
        <f>IF(L30=0,0,SUM(L$6:L30))</f>
        <v>0</v>
      </c>
      <c r="N30" s="104"/>
      <c r="O30" s="104"/>
      <c r="P30" s="104"/>
      <c r="Q30" s="105"/>
      <c r="R30" s="104" t="str">
        <f t="shared" si="42"/>
        <v/>
      </c>
      <c r="S30" s="106" t="str">
        <f>IF(K30=0,"",K30)</f>
        <v/>
      </c>
      <c r="T30" s="106" t="str">
        <f>T6</f>
        <v/>
      </c>
      <c r="U30" s="106" t="str">
        <f>U6</f>
        <v/>
      </c>
      <c r="V30" s="106" t="str">
        <f>V6</f>
        <v/>
      </c>
      <c r="W30" s="106" t="str">
        <f>IF(追加記入欄!CN4=TRUE,1,IF(追加記入欄!CO4=TRUE,2,IF(追加記入欄!CP4=TRUE,3,IF(追加記入欄!CQ4=TRUE,4,""))))</f>
        <v/>
      </c>
      <c r="X30" s="107" t="str">
        <f>IF(追加記入欄!BJ7="", "",追加記入欄!BJ7)</f>
        <v/>
      </c>
      <c r="Y30" s="107" t="str">
        <f>IF(追加記入欄!BJ12="", "",追加記入欄!BJ12)</f>
        <v/>
      </c>
      <c r="Z30" s="106" t="str">
        <f>IF(追加記入欄!CN13,1,"")</f>
        <v/>
      </c>
      <c r="AA30" s="106" t="str">
        <f>IF(追加記入欄!BJ14="", "",追加記入欄!BJ14)</f>
        <v/>
      </c>
      <c r="AB30" s="106" t="str">
        <f>IF(ISBLANK(追加記入欄!BK16),"",追加記入欄!BK16)</f>
        <v/>
      </c>
      <c r="AC30" s="107" t="str">
        <f>IF(追加記入欄!BK18="", "",追加記入欄!BK18)</f>
        <v/>
      </c>
      <c r="AD30" s="106" t="str">
        <f>IF(追加記入欄!BK26="", "",追加記入欄!BK26)</f>
        <v/>
      </c>
      <c r="AE30" s="106" t="str">
        <f>IF(追加記入欄!BK30="", "",追加記入欄!BK30)</f>
        <v/>
      </c>
      <c r="AF30" s="106" t="str">
        <f>IF(追加記入欄!BM32="", "",追加記入欄!BM32)</f>
        <v/>
      </c>
      <c r="AG30" s="155"/>
      <c r="AH30" s="106" t="str">
        <f>IF(追加記入欄!CN42,1,IF(追加記入欄!CO42,2,""))</f>
        <v/>
      </c>
      <c r="AI30" s="106" t="str">
        <f>IF(追加記入欄!CN43=TRUE,1,
    IF(追加記入欄!CO43=TRUE,2,
        IF(追加記入欄!CP43=TRUE,3,
            IF(追加記入欄!CN44=TRUE,4,
                IF(追加記入欄!CO44=TRUE,5,"")
            )
        )
    )
)</f>
        <v/>
      </c>
      <c r="AJ30" s="106" t="str">
        <f>IF(追加記入欄!CN45,1,IF(追加記入欄!CO45,2,IF(追加記入欄!CP45,3,"")))</f>
        <v/>
      </c>
      <c r="AK30" s="106" t="str">
        <f>IF(追加記入欄!CN46,1,IF(追加記入欄!CO46,2,IF(追加記入欄!CP46,3,"")))</f>
        <v/>
      </c>
      <c r="AL30" s="106" t="str">
        <f>IF(追加記入欄!CN47,1,IF(追加記入欄!CO47,2,IF(追加記入欄!CP47,3,"")))</f>
        <v/>
      </c>
      <c r="AM30" s="106" t="str">
        <f>IF(追加記入欄!CN48,1,"")</f>
        <v/>
      </c>
      <c r="AN30" s="106" t="str">
        <f>IF(追加記入欄!BJ49=0,"",追加記入欄!BJ49)</f>
        <v/>
      </c>
      <c r="AO30" s="106" t="str">
        <f>IF(追加記入欄!BJ50="","",追加記入欄!BJ50)</f>
        <v/>
      </c>
      <c r="AP30" s="152"/>
      <c r="AQ30" s="152"/>
      <c r="AR30" s="106" t="str">
        <f t="shared" si="1"/>
        <v/>
      </c>
      <c r="AS30" s="106" t="str">
        <f>IF(追加記入欄!BN20="", "", 追加記入欄!BN20)</f>
        <v/>
      </c>
      <c r="AT30" s="106" t="str">
        <f>IF(追加記入欄!BN21="", "", 追加記入欄!BN21)</f>
        <v/>
      </c>
      <c r="AU30" s="106" t="str">
        <f>IF(追加記入欄!BN22="", "", 追加記入欄!BN22)</f>
        <v/>
      </c>
      <c r="AV30" s="106" t="str">
        <f>IF(追加記入欄!BN23="", "", 追加記入欄!BN23)</f>
        <v/>
      </c>
      <c r="AW30" s="106" t="str">
        <f>IF(追加記入欄!BN24="", "", 追加記入欄!BN24)</f>
        <v/>
      </c>
      <c r="AX30" s="106" t="str">
        <f>IF(追加記入欄!BN25="", "", 追加記入欄!BN25)</f>
        <v/>
      </c>
      <c r="AY30" s="106" t="str">
        <f>IF(追加記入欄!CN28,1,"")</f>
        <v/>
      </c>
      <c r="AZ30" s="106" t="str">
        <f>IF(追加記入欄!BJ11="", "", 追加記入欄!BJ11)</f>
        <v/>
      </c>
    </row>
    <row r="31" spans="1:52" s="108" customFormat="1">
      <c r="A31" s="102">
        <v>26</v>
      </c>
      <c r="B31" s="103">
        <v>7</v>
      </c>
      <c r="C31" s="103" t="str">
        <f>C30</f>
        <v/>
      </c>
      <c r="D31" s="103">
        <f t="shared" si="47"/>
        <v>0</v>
      </c>
      <c r="E31" s="103">
        <f t="shared" si="50"/>
        <v>0</v>
      </c>
      <c r="F31" s="103">
        <f t="shared" si="53"/>
        <v>0</v>
      </c>
      <c r="G31" s="103">
        <v>2</v>
      </c>
      <c r="H31" s="103">
        <f t="shared" si="54"/>
        <v>0</v>
      </c>
      <c r="I31" s="103">
        <f>SUM(H$30:H31)*H31</f>
        <v>0</v>
      </c>
      <c r="J31" s="103">
        <f>SUM(H$30:H$33)</f>
        <v>0</v>
      </c>
      <c r="K31" s="103">
        <f t="shared" si="51"/>
        <v>0</v>
      </c>
      <c r="L31" s="102">
        <f t="shared" si="52"/>
        <v>0</v>
      </c>
      <c r="M31" s="102">
        <f>IF(L31=0,0,SUM(L$6:L31))</f>
        <v>0</v>
      </c>
      <c r="N31" s="104"/>
      <c r="O31" s="104"/>
      <c r="P31" s="104"/>
      <c r="Q31" s="105"/>
      <c r="R31" s="104" t="str">
        <f t="shared" si="42"/>
        <v/>
      </c>
      <c r="S31" s="106" t="str">
        <f t="shared" si="34"/>
        <v/>
      </c>
      <c r="T31" s="106" t="str">
        <f t="shared" ref="T31:V31" si="64">T30</f>
        <v/>
      </c>
      <c r="U31" s="106" t="str">
        <f t="shared" si="64"/>
        <v/>
      </c>
      <c r="V31" s="106" t="str">
        <f t="shared" si="64"/>
        <v/>
      </c>
      <c r="W31" s="106" t="str">
        <f>W30</f>
        <v/>
      </c>
      <c r="X31" s="107" t="str">
        <f t="shared" ref="X31" si="65">X30</f>
        <v/>
      </c>
      <c r="Y31" s="107" t="str">
        <f>Y30</f>
        <v/>
      </c>
      <c r="Z31" s="106" t="str">
        <f t="shared" ref="Z31" si="66">Z30</f>
        <v/>
      </c>
      <c r="AA31" s="106" t="str">
        <f>AA30</f>
        <v/>
      </c>
      <c r="AB31" s="106" t="str">
        <f t="shared" ref="AB31:AF31" si="67">AB30</f>
        <v/>
      </c>
      <c r="AC31" s="106" t="str">
        <f t="shared" si="67"/>
        <v/>
      </c>
      <c r="AD31" s="106" t="str">
        <f t="shared" si="67"/>
        <v/>
      </c>
      <c r="AE31" s="106" t="str">
        <f t="shared" si="67"/>
        <v/>
      </c>
      <c r="AF31" s="106" t="str">
        <f t="shared" si="67"/>
        <v/>
      </c>
      <c r="AG31" s="155"/>
      <c r="AH31" s="106" t="str">
        <f>AH30</f>
        <v/>
      </c>
      <c r="AI31" s="106" t="str">
        <f>AI30</f>
        <v/>
      </c>
      <c r="AJ31" s="106" t="str">
        <f>AJ30</f>
        <v/>
      </c>
      <c r="AK31" s="106" t="str">
        <f>AK30</f>
        <v/>
      </c>
      <c r="AL31" s="106" t="str">
        <f>AL30</f>
        <v/>
      </c>
      <c r="AM31" s="106" t="str">
        <f>IF(追加記入欄!CO48,2,"")</f>
        <v/>
      </c>
      <c r="AN31" s="106" t="str">
        <f>IF(追加記入欄!BQ49=0,"",追加記入欄!BQ49)</f>
        <v/>
      </c>
      <c r="AO31" s="106" t="str">
        <f>IF(追加記入欄!BQ50="","",追加記入欄!BQ50)</f>
        <v/>
      </c>
      <c r="AP31" s="152"/>
      <c r="AQ31" s="152"/>
      <c r="AR31" s="106" t="str">
        <f t="shared" si="1"/>
        <v/>
      </c>
      <c r="AS31" s="106" t="str">
        <f t="shared" ref="AS31:AZ31" si="68">AS30</f>
        <v/>
      </c>
      <c r="AT31" s="106" t="str">
        <f>AT30</f>
        <v/>
      </c>
      <c r="AU31" s="106" t="str">
        <f t="shared" si="68"/>
        <v/>
      </c>
      <c r="AV31" s="106" t="str">
        <f t="shared" si="68"/>
        <v/>
      </c>
      <c r="AW31" s="106" t="str">
        <f t="shared" si="68"/>
        <v/>
      </c>
      <c r="AX31" s="106" t="str">
        <f t="shared" si="68"/>
        <v/>
      </c>
      <c r="AY31" s="106" t="str">
        <f t="shared" si="68"/>
        <v/>
      </c>
      <c r="AZ31" s="106" t="str">
        <f t="shared" si="68"/>
        <v/>
      </c>
    </row>
    <row r="32" spans="1:52" s="108" customFormat="1">
      <c r="A32" s="102">
        <v>27</v>
      </c>
      <c r="B32" s="103">
        <v>7</v>
      </c>
      <c r="C32" s="103" t="str">
        <f t="shared" ref="C32:C33" si="69">C31</f>
        <v/>
      </c>
      <c r="D32" s="103">
        <f t="shared" si="47"/>
        <v>0</v>
      </c>
      <c r="E32" s="103">
        <f t="shared" si="50"/>
        <v>0</v>
      </c>
      <c r="F32" s="103">
        <f t="shared" si="53"/>
        <v>0</v>
      </c>
      <c r="G32" s="103">
        <v>3</v>
      </c>
      <c r="H32" s="103">
        <f t="shared" si="54"/>
        <v>0</v>
      </c>
      <c r="I32" s="103">
        <f>SUM(H$30:H32)*H32</f>
        <v>0</v>
      </c>
      <c r="J32" s="103">
        <f>SUM(H$30:H$33)</f>
        <v>0</v>
      </c>
      <c r="K32" s="103">
        <f t="shared" si="51"/>
        <v>0</v>
      </c>
      <c r="L32" s="102">
        <f t="shared" si="52"/>
        <v>0</v>
      </c>
      <c r="M32" s="102">
        <f>IF(L32=0,0,SUM(L$6:L32))</f>
        <v>0</v>
      </c>
      <c r="N32" s="104"/>
      <c r="O32" s="104"/>
      <c r="P32" s="104"/>
      <c r="Q32" s="105"/>
      <c r="R32" s="104" t="str">
        <f t="shared" si="42"/>
        <v/>
      </c>
      <c r="S32" s="106" t="str">
        <f t="shared" si="34"/>
        <v/>
      </c>
      <c r="T32" s="106" t="str">
        <f>T31</f>
        <v/>
      </c>
      <c r="U32" s="106" t="str">
        <f t="shared" ref="U32:V33" si="70">U31</f>
        <v/>
      </c>
      <c r="V32" s="106" t="str">
        <f t="shared" si="70"/>
        <v/>
      </c>
      <c r="W32" s="106" t="str">
        <f>W31</f>
        <v/>
      </c>
      <c r="X32" s="107" t="str">
        <f>X31</f>
        <v/>
      </c>
      <c r="Y32" s="107" t="str">
        <f>Y31</f>
        <v/>
      </c>
      <c r="Z32" s="106" t="str">
        <f>Z31</f>
        <v/>
      </c>
      <c r="AA32" s="106" t="str">
        <f>AA31</f>
        <v/>
      </c>
      <c r="AB32" s="106" t="str">
        <f t="shared" ref="AB32:AF32" si="71">AB31</f>
        <v/>
      </c>
      <c r="AC32" s="106" t="str">
        <f t="shared" si="71"/>
        <v/>
      </c>
      <c r="AD32" s="106" t="str">
        <f t="shared" si="71"/>
        <v/>
      </c>
      <c r="AE32" s="106" t="str">
        <f t="shared" si="71"/>
        <v/>
      </c>
      <c r="AF32" s="106" t="str">
        <f t="shared" si="71"/>
        <v/>
      </c>
      <c r="AG32" s="155"/>
      <c r="AH32" s="106" t="str">
        <f t="shared" ref="AH32:AH33" si="72">AH31</f>
        <v/>
      </c>
      <c r="AI32" s="106" t="str">
        <f t="shared" ref="AI32:AL33" si="73">AI31</f>
        <v/>
      </c>
      <c r="AJ32" s="106" t="str">
        <f t="shared" si="73"/>
        <v/>
      </c>
      <c r="AK32" s="106" t="str">
        <f t="shared" si="73"/>
        <v/>
      </c>
      <c r="AL32" s="106" t="str">
        <f t="shared" si="73"/>
        <v/>
      </c>
      <c r="AM32" s="106" t="str">
        <f>IF(追加記入欄!CP48,3,"")</f>
        <v/>
      </c>
      <c r="AN32" s="106" t="str">
        <f>IF(追加記入欄!BX49=0,"",追加記入欄!BX49)</f>
        <v/>
      </c>
      <c r="AO32" s="106" t="str">
        <f>IF(追加記入欄!BX50="","",追加記入欄!BX50)</f>
        <v/>
      </c>
      <c r="AP32" s="152"/>
      <c r="AQ32" s="152"/>
      <c r="AR32" s="106" t="str">
        <f t="shared" si="1"/>
        <v/>
      </c>
      <c r="AS32" s="106" t="str">
        <f t="shared" ref="AS32:AZ32" si="74">AS31</f>
        <v/>
      </c>
      <c r="AT32" s="106" t="str">
        <f t="shared" si="74"/>
        <v/>
      </c>
      <c r="AU32" s="106" t="str">
        <f t="shared" si="74"/>
        <v/>
      </c>
      <c r="AV32" s="106" t="str">
        <f t="shared" si="74"/>
        <v/>
      </c>
      <c r="AW32" s="106" t="str">
        <f t="shared" si="74"/>
        <v/>
      </c>
      <c r="AX32" s="106" t="str">
        <f t="shared" si="74"/>
        <v/>
      </c>
      <c r="AY32" s="106" t="str">
        <f t="shared" si="74"/>
        <v/>
      </c>
      <c r="AZ32" s="106" t="str">
        <f t="shared" si="74"/>
        <v/>
      </c>
    </row>
    <row r="33" spans="1:52" s="108" customFormat="1">
      <c r="A33" s="102">
        <v>28</v>
      </c>
      <c r="B33" s="103">
        <v>7</v>
      </c>
      <c r="C33" s="103" t="str">
        <f t="shared" si="69"/>
        <v/>
      </c>
      <c r="D33" s="103">
        <f t="shared" si="47"/>
        <v>0</v>
      </c>
      <c r="E33" s="103">
        <f t="shared" si="50"/>
        <v>0</v>
      </c>
      <c r="F33" s="103">
        <f t="shared" si="53"/>
        <v>0</v>
      </c>
      <c r="G33" s="103">
        <v>4</v>
      </c>
      <c r="H33" s="103">
        <f t="shared" si="54"/>
        <v>0</v>
      </c>
      <c r="I33" s="103">
        <f>SUM(H$30:H33)*H33</f>
        <v>0</v>
      </c>
      <c r="J33" s="103">
        <f>SUM(H$30:H$33)</f>
        <v>0</v>
      </c>
      <c r="K33" s="103">
        <f t="shared" si="51"/>
        <v>0</v>
      </c>
      <c r="L33" s="102">
        <f t="shared" si="52"/>
        <v>0</v>
      </c>
      <c r="M33" s="102">
        <f>IF(L33=0,0,SUM(L$6:L33))</f>
        <v>0</v>
      </c>
      <c r="N33" s="104"/>
      <c r="O33" s="104"/>
      <c r="P33" s="104"/>
      <c r="Q33" s="105"/>
      <c r="R33" s="104" t="str">
        <f t="shared" si="42"/>
        <v/>
      </c>
      <c r="S33" s="106" t="str">
        <f t="shared" si="34"/>
        <v/>
      </c>
      <c r="T33" s="106" t="str">
        <f>T32</f>
        <v/>
      </c>
      <c r="U33" s="106" t="str">
        <f t="shared" si="70"/>
        <v/>
      </c>
      <c r="V33" s="106" t="str">
        <f t="shared" si="70"/>
        <v/>
      </c>
      <c r="W33" s="106" t="str">
        <f>W32</f>
        <v/>
      </c>
      <c r="X33" s="107" t="str">
        <f>X32</f>
        <v/>
      </c>
      <c r="Y33" s="107" t="str">
        <f>Y32</f>
        <v/>
      </c>
      <c r="Z33" s="106" t="str">
        <f>Z32</f>
        <v/>
      </c>
      <c r="AA33" s="106" t="str">
        <f>AA32</f>
        <v/>
      </c>
      <c r="AB33" s="106" t="str">
        <f t="shared" ref="AB33:AF33" si="75">AB32</f>
        <v/>
      </c>
      <c r="AC33" s="106" t="str">
        <f t="shared" si="75"/>
        <v/>
      </c>
      <c r="AD33" s="106" t="str">
        <f t="shared" si="75"/>
        <v/>
      </c>
      <c r="AE33" s="106" t="str">
        <f t="shared" si="75"/>
        <v/>
      </c>
      <c r="AF33" s="106" t="str">
        <f t="shared" si="75"/>
        <v/>
      </c>
      <c r="AG33" s="155"/>
      <c r="AH33" s="106" t="str">
        <f t="shared" si="72"/>
        <v/>
      </c>
      <c r="AI33" s="106" t="str">
        <f t="shared" si="73"/>
        <v/>
      </c>
      <c r="AJ33" s="106" t="str">
        <f t="shared" si="73"/>
        <v/>
      </c>
      <c r="AK33" s="106" t="str">
        <f t="shared" si="73"/>
        <v/>
      </c>
      <c r="AL33" s="106" t="str">
        <f t="shared" si="73"/>
        <v/>
      </c>
      <c r="AM33" s="106" t="str">
        <f>IF(追加記入欄!CQ48,4,"")</f>
        <v/>
      </c>
      <c r="AN33" s="106" t="str">
        <f>IF(追加記入欄!CE49=0,"",追加記入欄!CE49)</f>
        <v/>
      </c>
      <c r="AO33" s="106" t="str">
        <f>IF(追加記入欄!CE50="","",追加記入欄!CE50)</f>
        <v/>
      </c>
      <c r="AP33" s="152"/>
      <c r="AQ33" s="152"/>
      <c r="AR33" s="106" t="str">
        <f t="shared" si="1"/>
        <v/>
      </c>
      <c r="AS33" s="106" t="str">
        <f t="shared" ref="AS33:AZ33" si="76">AS32</f>
        <v/>
      </c>
      <c r="AT33" s="106" t="str">
        <f t="shared" si="76"/>
        <v/>
      </c>
      <c r="AU33" s="106" t="str">
        <f t="shared" si="76"/>
        <v/>
      </c>
      <c r="AV33" s="106" t="str">
        <f t="shared" si="76"/>
        <v/>
      </c>
      <c r="AW33" s="106" t="str">
        <f t="shared" si="76"/>
        <v/>
      </c>
      <c r="AX33" s="106" t="str">
        <f t="shared" si="76"/>
        <v/>
      </c>
      <c r="AY33" s="106" t="str">
        <f t="shared" si="76"/>
        <v/>
      </c>
      <c r="AZ33" s="106" t="str">
        <f t="shared" si="76"/>
        <v/>
      </c>
    </row>
    <row r="34" spans="1:52" s="109" customFormat="1">
      <c r="A34" s="86">
        <v>29</v>
      </c>
      <c r="B34" s="87">
        <v>8</v>
      </c>
      <c r="C34" s="87" t="str">
        <f>IF(追加記入欄!BS10="", "", 追加記入欄!BS10)</f>
        <v/>
      </c>
      <c r="D34" s="87">
        <f t="shared" si="47"/>
        <v>0</v>
      </c>
      <c r="E34" s="87">
        <f t="shared" si="50"/>
        <v>0</v>
      </c>
      <c r="F34" s="87">
        <f t="shared" si="53"/>
        <v>0</v>
      </c>
      <c r="G34" s="87">
        <v>1</v>
      </c>
      <c r="H34" s="87">
        <f t="shared" si="54"/>
        <v>0</v>
      </c>
      <c r="I34" s="87">
        <f>SUM(H$34:H34)*H34</f>
        <v>0</v>
      </c>
      <c r="J34" s="87">
        <f>SUM(H$34:H$37)</f>
        <v>0</v>
      </c>
      <c r="K34" s="87">
        <f t="shared" si="51"/>
        <v>0</v>
      </c>
      <c r="L34" s="86">
        <f t="shared" si="52"/>
        <v>0</v>
      </c>
      <c r="M34" s="86">
        <f>IF(L34=0,0,SUM(L$6:L34))</f>
        <v>0</v>
      </c>
      <c r="N34" s="88"/>
      <c r="O34" s="88"/>
      <c r="P34" s="88"/>
      <c r="Q34" s="89"/>
      <c r="R34" s="88" t="str">
        <f t="shared" si="42"/>
        <v/>
      </c>
      <c r="S34" s="85" t="str">
        <f>IF(K34=0,"",K34)</f>
        <v/>
      </c>
      <c r="T34" s="85" t="str">
        <f>T6</f>
        <v/>
      </c>
      <c r="U34" s="85" t="str">
        <f>U6</f>
        <v/>
      </c>
      <c r="V34" s="85" t="str">
        <f>V6</f>
        <v/>
      </c>
      <c r="W34" s="85" t="str">
        <f>W30</f>
        <v/>
      </c>
      <c r="X34" s="90" t="str">
        <f>IF(追加記入欄!BJ7="", "",追加記入欄!BJ7)</f>
        <v/>
      </c>
      <c r="Y34" s="90" t="str">
        <f>IF(追加記入欄!BS12="", "",追加記入欄!BS12)</f>
        <v/>
      </c>
      <c r="Z34" s="85" t="str">
        <f>IF(追加記入欄!CO13,1,"")</f>
        <v/>
      </c>
      <c r="AA34" s="85" t="str">
        <f>IF(追加記入欄!BS14="", "",追加記入欄!BS14)</f>
        <v/>
      </c>
      <c r="AB34" s="85" t="str">
        <f>IF(ISBLANK(追加記入欄!BT16),"",追加記入欄!BT16)</f>
        <v/>
      </c>
      <c r="AC34" s="90" t="str">
        <f>IF(追加記入欄!BT18="", "",追加記入欄!BT18)</f>
        <v/>
      </c>
      <c r="AD34" s="85" t="str">
        <f>IF(追加記入欄!BT26="", "",追加記入欄!BT26)</f>
        <v/>
      </c>
      <c r="AE34" s="85" t="str">
        <f>IF(追加記入欄!BT30="", "",追加記入欄!BT30)</f>
        <v/>
      </c>
      <c r="AF34" s="85" t="str">
        <f>IF(追加記入欄!BV32="", "",追加記入欄!BV32)</f>
        <v/>
      </c>
      <c r="AG34" s="155"/>
      <c r="AH34" s="85" t="str">
        <f>IF(追加記入欄!CN54,1,IF(追加記入欄!CO54,2,""))</f>
        <v/>
      </c>
      <c r="AI34" s="85" t="str">
        <f>IF(追加記入欄!CN55=TRUE,1,
    IF(追加記入欄!CO55=TRUE,2,
        IF(追加記入欄!CP55=TRUE,3,
            IF(追加記入欄!CN56=TRUE,4,
                IF(追加記入欄!CO56=TRUE,5,"")
            )
        )
    )
)</f>
        <v/>
      </c>
      <c r="AJ34" s="85" t="str">
        <f>IF(追加記入欄!CN57,1,IF(追加記入欄!CO57,2,IF(追加記入欄!CP57,3,"")))</f>
        <v/>
      </c>
      <c r="AK34" s="85" t="str">
        <f>IF(追加記入欄!CN58,1,IF(追加記入欄!CO58,2,IF(追加記入欄!CP58,3,"")))</f>
        <v/>
      </c>
      <c r="AL34" s="85" t="str">
        <f>IF(追加記入欄!CN59,1,IF(追加記入欄!CO59,2,IF(追加記入欄!CP59,3,"")))</f>
        <v/>
      </c>
      <c r="AM34" s="85" t="str">
        <f>IF(追加記入欄!CN60,1,"")</f>
        <v/>
      </c>
      <c r="AN34" s="85" t="str">
        <f>IF(追加記入欄!BJ61=0,"",追加記入欄!BJ61)</f>
        <v/>
      </c>
      <c r="AO34" s="85" t="str">
        <f>IF(追加記入欄!BJ62="","",追加記入欄!BJ62)</f>
        <v/>
      </c>
      <c r="AP34" s="152"/>
      <c r="AQ34" s="152"/>
      <c r="AR34" s="85" t="str">
        <f t="shared" si="1"/>
        <v/>
      </c>
      <c r="AS34" s="85" t="str">
        <f>IF(追加記入欄!BW20="", "", 追加記入欄!BW20)</f>
        <v/>
      </c>
      <c r="AT34" s="85" t="str">
        <f>IF(追加記入欄!BW21="", "", 追加記入欄!BW21)</f>
        <v/>
      </c>
      <c r="AU34" s="85" t="str">
        <f>IF(追加記入欄!BW22="", "", 追加記入欄!BW22)</f>
        <v/>
      </c>
      <c r="AV34" s="85" t="str">
        <f>IF(追加記入欄!BW23="", "", 追加記入欄!BW23)</f>
        <v/>
      </c>
      <c r="AW34" s="85" t="str">
        <f>IF(追加記入欄!BW24="", "", 追加記入欄!BW24)</f>
        <v/>
      </c>
      <c r="AX34" s="85" t="str">
        <f>IF(追加記入欄!BW25="", "", 追加記入欄!BW25)</f>
        <v/>
      </c>
      <c r="AY34" s="85" t="str">
        <f>IF(追加記入欄!CO28,1,"")</f>
        <v/>
      </c>
      <c r="AZ34" s="85" t="str">
        <f>IF(追加記入欄!BS11="", "", 追加記入欄!BS11)</f>
        <v/>
      </c>
    </row>
    <row r="35" spans="1:52" s="109" customFormat="1">
      <c r="A35" s="86">
        <v>30</v>
      </c>
      <c r="B35" s="87">
        <v>8</v>
      </c>
      <c r="C35" s="87" t="str">
        <f>C34</f>
        <v/>
      </c>
      <c r="D35" s="87">
        <f t="shared" si="47"/>
        <v>0</v>
      </c>
      <c r="E35" s="87">
        <f t="shared" si="50"/>
        <v>0</v>
      </c>
      <c r="F35" s="87">
        <f t="shared" si="53"/>
        <v>0</v>
      </c>
      <c r="G35" s="87">
        <v>2</v>
      </c>
      <c r="H35" s="87">
        <f t="shared" si="54"/>
        <v>0</v>
      </c>
      <c r="I35" s="87">
        <f>SUM(H$34:H35)*H35</f>
        <v>0</v>
      </c>
      <c r="J35" s="87">
        <f>SUM(H$34:H$37)</f>
        <v>0</v>
      </c>
      <c r="K35" s="87">
        <f t="shared" si="51"/>
        <v>0</v>
      </c>
      <c r="L35" s="86">
        <f t="shared" si="52"/>
        <v>0</v>
      </c>
      <c r="M35" s="86">
        <f>IF(L35=0,0,SUM(L$6:L35))</f>
        <v>0</v>
      </c>
      <c r="N35" s="88"/>
      <c r="O35" s="88"/>
      <c r="P35" s="88"/>
      <c r="Q35" s="89"/>
      <c r="R35" s="88" t="str">
        <f t="shared" si="42"/>
        <v/>
      </c>
      <c r="S35" s="85" t="str">
        <f t="shared" si="34"/>
        <v/>
      </c>
      <c r="T35" s="85" t="str">
        <f t="shared" ref="T35:AF35" si="77">T34</f>
        <v/>
      </c>
      <c r="U35" s="85" t="str">
        <f t="shared" si="77"/>
        <v/>
      </c>
      <c r="V35" s="85" t="str">
        <f t="shared" si="77"/>
        <v/>
      </c>
      <c r="W35" s="85" t="str">
        <f t="shared" si="77"/>
        <v/>
      </c>
      <c r="X35" s="90" t="str">
        <f t="shared" si="77"/>
        <v/>
      </c>
      <c r="Y35" s="90" t="str">
        <f t="shared" si="77"/>
        <v/>
      </c>
      <c r="Z35" s="85" t="str">
        <f t="shared" si="77"/>
        <v/>
      </c>
      <c r="AA35" s="85" t="str">
        <f t="shared" si="77"/>
        <v/>
      </c>
      <c r="AB35" s="85" t="str">
        <f t="shared" si="77"/>
        <v/>
      </c>
      <c r="AC35" s="85" t="str">
        <f t="shared" si="77"/>
        <v/>
      </c>
      <c r="AD35" s="85" t="str">
        <f t="shared" si="77"/>
        <v/>
      </c>
      <c r="AE35" s="85" t="str">
        <f t="shared" si="77"/>
        <v/>
      </c>
      <c r="AF35" s="85" t="str">
        <f t="shared" si="77"/>
        <v/>
      </c>
      <c r="AG35" s="155"/>
      <c r="AH35" s="85" t="str">
        <f t="shared" ref="AH35:AL37" si="78">AH34</f>
        <v/>
      </c>
      <c r="AI35" s="85" t="str">
        <f t="shared" si="78"/>
        <v/>
      </c>
      <c r="AJ35" s="85" t="str">
        <f t="shared" si="78"/>
        <v/>
      </c>
      <c r="AK35" s="85" t="str">
        <f t="shared" si="78"/>
        <v/>
      </c>
      <c r="AL35" s="85" t="str">
        <f t="shared" si="78"/>
        <v/>
      </c>
      <c r="AM35" s="85" t="str">
        <f>IF(追加記入欄!CO60,2,"")</f>
        <v/>
      </c>
      <c r="AN35" s="85" t="str">
        <f>IF(追加記入欄!BQ61=0,"",追加記入欄!BQ61)</f>
        <v/>
      </c>
      <c r="AO35" s="85" t="str">
        <f>IF(追加記入欄!BQ62="","",追加記入欄!BQ62)</f>
        <v/>
      </c>
      <c r="AP35" s="152"/>
      <c r="AQ35" s="152"/>
      <c r="AR35" s="85" t="str">
        <f t="shared" si="1"/>
        <v/>
      </c>
      <c r="AS35" s="85" t="str">
        <f t="shared" ref="AS35:AZ35" si="79">AS34</f>
        <v/>
      </c>
      <c r="AT35" s="85" t="str">
        <f t="shared" si="79"/>
        <v/>
      </c>
      <c r="AU35" s="85" t="str">
        <f t="shared" si="79"/>
        <v/>
      </c>
      <c r="AV35" s="85" t="str">
        <f t="shared" si="79"/>
        <v/>
      </c>
      <c r="AW35" s="85" t="str">
        <f t="shared" si="79"/>
        <v/>
      </c>
      <c r="AX35" s="85" t="str">
        <f t="shared" si="79"/>
        <v/>
      </c>
      <c r="AY35" s="85" t="str">
        <f t="shared" si="79"/>
        <v/>
      </c>
      <c r="AZ35" s="85" t="str">
        <f t="shared" si="79"/>
        <v/>
      </c>
    </row>
    <row r="36" spans="1:52" s="109" customFormat="1">
      <c r="A36" s="86">
        <v>31</v>
      </c>
      <c r="B36" s="87">
        <v>8</v>
      </c>
      <c r="C36" s="87" t="str">
        <f>C35</f>
        <v/>
      </c>
      <c r="D36" s="87">
        <f t="shared" si="47"/>
        <v>0</v>
      </c>
      <c r="E36" s="87">
        <f t="shared" si="50"/>
        <v>0</v>
      </c>
      <c r="F36" s="87">
        <f t="shared" si="53"/>
        <v>0</v>
      </c>
      <c r="G36" s="87">
        <v>3</v>
      </c>
      <c r="H36" s="87">
        <f t="shared" si="54"/>
        <v>0</v>
      </c>
      <c r="I36" s="87">
        <f>SUM(H$34:H36)*H36</f>
        <v>0</v>
      </c>
      <c r="J36" s="87">
        <f>SUM(H$34:H$37)</f>
        <v>0</v>
      </c>
      <c r="K36" s="87">
        <f t="shared" si="51"/>
        <v>0</v>
      </c>
      <c r="L36" s="86">
        <f t="shared" si="52"/>
        <v>0</v>
      </c>
      <c r="M36" s="86">
        <f>IF(L36=0,0,SUM(L$6:L36))</f>
        <v>0</v>
      </c>
      <c r="N36" s="88"/>
      <c r="O36" s="88"/>
      <c r="P36" s="88"/>
      <c r="Q36" s="89"/>
      <c r="R36" s="88" t="str">
        <f t="shared" si="42"/>
        <v/>
      </c>
      <c r="S36" s="85" t="str">
        <f t="shared" si="34"/>
        <v/>
      </c>
      <c r="T36" s="85" t="str">
        <f>T35</f>
        <v/>
      </c>
      <c r="U36" s="85" t="str">
        <f t="shared" ref="U36:X37" si="80">U35</f>
        <v/>
      </c>
      <c r="V36" s="85" t="str">
        <f t="shared" si="80"/>
        <v/>
      </c>
      <c r="W36" s="85" t="str">
        <f>W35</f>
        <v/>
      </c>
      <c r="X36" s="90" t="str">
        <f>X35</f>
        <v/>
      </c>
      <c r="Y36" s="90" t="str">
        <f>Y35</f>
        <v/>
      </c>
      <c r="Z36" s="85" t="str">
        <f t="shared" ref="Z36" si="81">Z35</f>
        <v/>
      </c>
      <c r="AA36" s="85" t="str">
        <f>AA35</f>
        <v/>
      </c>
      <c r="AB36" s="85" t="str">
        <f t="shared" ref="AB36:AF36" si="82">AB35</f>
        <v/>
      </c>
      <c r="AC36" s="85" t="str">
        <f t="shared" si="82"/>
        <v/>
      </c>
      <c r="AD36" s="85" t="str">
        <f t="shared" si="82"/>
        <v/>
      </c>
      <c r="AE36" s="85" t="str">
        <f t="shared" si="82"/>
        <v/>
      </c>
      <c r="AF36" s="85" t="str">
        <f t="shared" si="82"/>
        <v/>
      </c>
      <c r="AG36" s="155"/>
      <c r="AH36" s="85" t="str">
        <f t="shared" si="78"/>
        <v/>
      </c>
      <c r="AI36" s="85" t="str">
        <f t="shared" si="78"/>
        <v/>
      </c>
      <c r="AJ36" s="85" t="str">
        <f t="shared" si="78"/>
        <v/>
      </c>
      <c r="AK36" s="85" t="str">
        <f t="shared" si="78"/>
        <v/>
      </c>
      <c r="AL36" s="85" t="str">
        <f t="shared" si="78"/>
        <v/>
      </c>
      <c r="AM36" s="85" t="str">
        <f>IF(追加記入欄!CP60,3,"")</f>
        <v/>
      </c>
      <c r="AN36" s="85" t="str">
        <f>IF(追加記入欄!BX61=0,"",追加記入欄!BX61)</f>
        <v/>
      </c>
      <c r="AO36" s="85" t="str">
        <f>IF(追加記入欄!BX62="","",追加記入欄!BX62)</f>
        <v/>
      </c>
      <c r="AP36" s="152"/>
      <c r="AQ36" s="152"/>
      <c r="AR36" s="85" t="str">
        <f t="shared" si="1"/>
        <v/>
      </c>
      <c r="AS36" s="85" t="str">
        <f t="shared" ref="AS36:AZ36" si="83">AS35</f>
        <v/>
      </c>
      <c r="AT36" s="85" t="str">
        <f t="shared" si="83"/>
        <v/>
      </c>
      <c r="AU36" s="85" t="str">
        <f t="shared" si="83"/>
        <v/>
      </c>
      <c r="AV36" s="85" t="str">
        <f t="shared" si="83"/>
        <v/>
      </c>
      <c r="AW36" s="85" t="str">
        <f t="shared" si="83"/>
        <v/>
      </c>
      <c r="AX36" s="85" t="str">
        <f t="shared" si="83"/>
        <v/>
      </c>
      <c r="AY36" s="85" t="str">
        <f t="shared" si="83"/>
        <v/>
      </c>
      <c r="AZ36" s="85" t="str">
        <f t="shared" si="83"/>
        <v/>
      </c>
    </row>
    <row r="37" spans="1:52" s="109" customFormat="1">
      <c r="A37" s="86">
        <v>32</v>
      </c>
      <c r="B37" s="87">
        <v>8</v>
      </c>
      <c r="C37" s="87" t="str">
        <f>C36</f>
        <v/>
      </c>
      <c r="D37" s="87">
        <f t="shared" si="47"/>
        <v>0</v>
      </c>
      <c r="E37" s="87">
        <f t="shared" si="50"/>
        <v>0</v>
      </c>
      <c r="F37" s="87">
        <f>IF(E37&gt;1,D37,0)</f>
        <v>0</v>
      </c>
      <c r="G37" s="87">
        <v>4</v>
      </c>
      <c r="H37" s="87">
        <f t="shared" si="54"/>
        <v>0</v>
      </c>
      <c r="I37" s="87">
        <f>SUM(H$34:H37)*H37</f>
        <v>0</v>
      </c>
      <c r="J37" s="87">
        <f>SUM(H$34:H$37)</f>
        <v>0</v>
      </c>
      <c r="K37" s="87">
        <f t="shared" si="51"/>
        <v>0</v>
      </c>
      <c r="L37" s="86">
        <f t="shared" si="52"/>
        <v>0</v>
      </c>
      <c r="M37" s="86">
        <f>IF(L37=0,0,SUM(L$6:L37))</f>
        <v>0</v>
      </c>
      <c r="N37" s="88"/>
      <c r="O37" s="88"/>
      <c r="P37" s="88"/>
      <c r="Q37" s="89"/>
      <c r="R37" s="88" t="str">
        <f t="shared" si="42"/>
        <v/>
      </c>
      <c r="S37" s="85" t="str">
        <f t="shared" si="34"/>
        <v/>
      </c>
      <c r="T37" s="85" t="str">
        <f>T36</f>
        <v/>
      </c>
      <c r="U37" s="85" t="str">
        <f t="shared" si="80"/>
        <v/>
      </c>
      <c r="V37" s="85" t="str">
        <f t="shared" si="80"/>
        <v/>
      </c>
      <c r="W37" s="85" t="str">
        <f t="shared" si="80"/>
        <v/>
      </c>
      <c r="X37" s="90" t="str">
        <f t="shared" si="80"/>
        <v/>
      </c>
      <c r="Y37" s="90" t="str">
        <f>Y36</f>
        <v/>
      </c>
      <c r="Z37" s="85" t="str">
        <f t="shared" ref="Z37:AF37" si="84">Z36</f>
        <v/>
      </c>
      <c r="AA37" s="85" t="str">
        <f t="shared" si="84"/>
        <v/>
      </c>
      <c r="AB37" s="85" t="str">
        <f t="shared" si="84"/>
        <v/>
      </c>
      <c r="AC37" s="85" t="str">
        <f t="shared" si="84"/>
        <v/>
      </c>
      <c r="AD37" s="85" t="str">
        <f t="shared" si="84"/>
        <v/>
      </c>
      <c r="AE37" s="85" t="str">
        <f t="shared" si="84"/>
        <v/>
      </c>
      <c r="AF37" s="85" t="str">
        <f t="shared" si="84"/>
        <v/>
      </c>
      <c r="AG37" s="155"/>
      <c r="AH37" s="85" t="str">
        <f t="shared" si="78"/>
        <v/>
      </c>
      <c r="AI37" s="85" t="str">
        <f t="shared" si="78"/>
        <v/>
      </c>
      <c r="AJ37" s="85" t="str">
        <f t="shared" si="78"/>
        <v/>
      </c>
      <c r="AK37" s="85" t="str">
        <f t="shared" si="78"/>
        <v/>
      </c>
      <c r="AL37" s="85" t="str">
        <f t="shared" si="78"/>
        <v/>
      </c>
      <c r="AM37" s="85" t="str">
        <f>IF(追加記入欄!CQ60,4,"")</f>
        <v/>
      </c>
      <c r="AN37" s="85" t="str">
        <f>IF(追加記入欄!CE61=0,"",追加記入欄!CE61)</f>
        <v/>
      </c>
      <c r="AO37" s="85" t="str">
        <f>IF(追加記入欄!CE62="","",追加記入欄!CE62)</f>
        <v/>
      </c>
      <c r="AP37" s="152"/>
      <c r="AQ37" s="152"/>
      <c r="AR37" s="85" t="str">
        <f t="shared" si="1"/>
        <v/>
      </c>
      <c r="AS37" s="85" t="str">
        <f t="shared" ref="AS37:AZ37" si="85">AS36</f>
        <v/>
      </c>
      <c r="AT37" s="85" t="str">
        <f t="shared" si="85"/>
        <v/>
      </c>
      <c r="AU37" s="85" t="str">
        <f t="shared" si="85"/>
        <v/>
      </c>
      <c r="AV37" s="85" t="str">
        <f t="shared" si="85"/>
        <v/>
      </c>
      <c r="AW37" s="85" t="str">
        <f t="shared" si="85"/>
        <v/>
      </c>
      <c r="AX37" s="85" t="str">
        <f t="shared" si="85"/>
        <v/>
      </c>
      <c r="AY37" s="85" t="str">
        <f t="shared" si="85"/>
        <v/>
      </c>
      <c r="AZ37" s="85" t="str">
        <f t="shared" si="85"/>
        <v/>
      </c>
    </row>
    <row r="38" spans="1:52" s="110" customFormat="1">
      <c r="A38" s="91">
        <v>33</v>
      </c>
      <c r="B38" s="92">
        <v>9</v>
      </c>
      <c r="C38" s="92" t="str">
        <f>IF(追加記入欄!CB10="", "", 追加記入欄!CB10)</f>
        <v/>
      </c>
      <c r="D38" s="92">
        <f>IF(C38="",0,1)</f>
        <v>0</v>
      </c>
      <c r="E38" s="92">
        <f>E37</f>
        <v>0</v>
      </c>
      <c r="F38" s="92">
        <f t="shared" si="53"/>
        <v>0</v>
      </c>
      <c r="G38" s="92">
        <v>1</v>
      </c>
      <c r="H38" s="92">
        <f>IF(AM38="",0,1)</f>
        <v>0</v>
      </c>
      <c r="I38" s="92">
        <f>SUM(H$38:H38)*H38</f>
        <v>0</v>
      </c>
      <c r="J38" s="92">
        <f>SUM(H$38:H$41)</f>
        <v>0</v>
      </c>
      <c r="K38" s="92">
        <f>IF(J38&gt;1,I38,0)</f>
        <v>0</v>
      </c>
      <c r="L38" s="91">
        <f t="shared" si="52"/>
        <v>0</v>
      </c>
      <c r="M38" s="91">
        <f>IF(L38=0,0,SUM(L$6:L38))</f>
        <v>0</v>
      </c>
      <c r="N38" s="93"/>
      <c r="O38" s="93"/>
      <c r="P38" s="93"/>
      <c r="Q38" s="94"/>
      <c r="R38" s="93" t="str">
        <f t="shared" si="42"/>
        <v/>
      </c>
      <c r="S38" s="84" t="str">
        <f>IF(K38=0,"",K38)</f>
        <v/>
      </c>
      <c r="T38" s="84" t="str">
        <f>T$6</f>
        <v/>
      </c>
      <c r="U38" s="84" t="str">
        <f>U$6</f>
        <v/>
      </c>
      <c r="V38" s="84" t="str">
        <f>V$6</f>
        <v/>
      </c>
      <c r="W38" s="84" t="str">
        <f>W30</f>
        <v/>
      </c>
      <c r="X38" s="95" t="str">
        <f>IF(追加記入欄!BJ7="", "",追加記入欄!BJ7)</f>
        <v/>
      </c>
      <c r="Y38" s="95" t="str">
        <f>IF(追加記入欄!CB12="", "",追加記入欄!CB12)</f>
        <v/>
      </c>
      <c r="Z38" s="84" t="str">
        <f>IF(追加記入欄!CP13,1,"")</f>
        <v/>
      </c>
      <c r="AA38" s="84" t="str">
        <f>IF(追加記入欄!CB14="", "",追加記入欄!CB14)</f>
        <v/>
      </c>
      <c r="AB38" s="84" t="str">
        <f>IF(ISBLANK(追加記入欄!CC16),"",追加記入欄!CC16)</f>
        <v/>
      </c>
      <c r="AC38" s="95" t="str">
        <f>IF(追加記入欄!CC18="", "",追加記入欄!CC18)</f>
        <v/>
      </c>
      <c r="AD38" s="84" t="str">
        <f>IF(追加記入欄!CC26="", "",追加記入欄!CC26)</f>
        <v/>
      </c>
      <c r="AE38" s="84" t="str">
        <f>IF(追加記入欄!CC30="", "",追加記入欄!CC30)</f>
        <v/>
      </c>
      <c r="AF38" s="84" t="str">
        <f>IF(追加記入欄!CE32="", "",追加記入欄!CE32)</f>
        <v/>
      </c>
      <c r="AG38" s="155"/>
      <c r="AH38" s="84" t="str">
        <f>IF(追加記入欄!CN66,1,IF(追加記入欄!CO66,2,""))</f>
        <v/>
      </c>
      <c r="AI38" s="84" t="str">
        <f>IF(追加記入欄!CN67=TRUE,1,
    IF(追加記入欄!CO67=TRUE,2,
        IF(追加記入欄!CP67=TRUE,3,
            IF(追加記入欄!CN68=TRUE,4,
                IF(追加記入欄!CO68=TRUE,5,"")
            )
        )
    )
)</f>
        <v/>
      </c>
      <c r="AJ38" s="84" t="str">
        <f>IF(追加記入欄!CN69,1,IF(追加記入欄!CO69,2,IF(追加記入欄!CP69,3,"")))</f>
        <v/>
      </c>
      <c r="AK38" s="84" t="str">
        <f>IF(追加記入欄!CN70,1,IF(追加記入欄!CO70,2,IF(追加記入欄!CP70,3,"")))</f>
        <v/>
      </c>
      <c r="AL38" s="84" t="str">
        <f>IF(追加記入欄!CN71,1,IF(追加記入欄!CO71,2,IF(追加記入欄!CP71,3,"")))</f>
        <v/>
      </c>
      <c r="AM38" s="84" t="str">
        <f>IF(追加記入欄!CN72,1,"")</f>
        <v/>
      </c>
      <c r="AN38" s="84" t="str">
        <f>IF(追加記入欄!BJ73=0,"",追加記入欄!BJ73)</f>
        <v/>
      </c>
      <c r="AO38" s="84" t="str">
        <f>IF(追加記入欄!BJ74="","",追加記入欄!BJ74)</f>
        <v/>
      </c>
      <c r="AP38" s="152"/>
      <c r="AQ38" s="152"/>
      <c r="AR38" s="84" t="str">
        <f t="shared" ref="AR38:AR65" si="86">T38&amp;AI38&amp;AM38</f>
        <v/>
      </c>
      <c r="AS38" s="84" t="str">
        <f>IF(追加記入欄!CF20="", "", 追加記入欄!CF20)</f>
        <v/>
      </c>
      <c r="AT38" s="84" t="str">
        <f>IF(追加記入欄!CF21="", "", 追加記入欄!CF21)</f>
        <v/>
      </c>
      <c r="AU38" s="84" t="str">
        <f>IF(追加記入欄!CF22="", "", 追加記入欄!CF22)</f>
        <v/>
      </c>
      <c r="AV38" s="84" t="str">
        <f>IF(追加記入欄!CF23="", "", 追加記入欄!CF23)</f>
        <v/>
      </c>
      <c r="AW38" s="84" t="str">
        <f>IF(追加記入欄!CF24="", "", 追加記入欄!CF24)</f>
        <v/>
      </c>
      <c r="AX38" s="84" t="str">
        <f>IF(追加記入欄!CF25="", "", 追加記入欄!CF25)</f>
        <v/>
      </c>
      <c r="AY38" s="84" t="str">
        <f>IF(追加記入欄!CP28,1,"")</f>
        <v/>
      </c>
      <c r="AZ38" s="84" t="str">
        <f>IF(追加記入欄!CB11="", "", 追加記入欄!CB11)</f>
        <v/>
      </c>
    </row>
    <row r="39" spans="1:52" s="110" customFormat="1">
      <c r="A39" s="91">
        <v>34</v>
      </c>
      <c r="B39" s="92">
        <v>9</v>
      </c>
      <c r="C39" s="92" t="str">
        <f>C38</f>
        <v/>
      </c>
      <c r="D39" s="92">
        <f>IF(C39="",0,1)</f>
        <v>0</v>
      </c>
      <c r="E39" s="92">
        <f>E38</f>
        <v>0</v>
      </c>
      <c r="F39" s="92">
        <f t="shared" si="53"/>
        <v>0</v>
      </c>
      <c r="G39" s="92">
        <v>2</v>
      </c>
      <c r="H39" s="92">
        <f>IF(AM39="",0,1)</f>
        <v>0</v>
      </c>
      <c r="I39" s="92">
        <f>SUM(H$38:H39)*H39</f>
        <v>0</v>
      </c>
      <c r="J39" s="92">
        <f>SUM(H$38:H$41)</f>
        <v>0</v>
      </c>
      <c r="K39" s="92">
        <f>IF(J39&gt;1,I39,0)</f>
        <v>0</v>
      </c>
      <c r="L39" s="91">
        <f t="shared" si="52"/>
        <v>0</v>
      </c>
      <c r="M39" s="91">
        <f>IF(L39=0,0,SUM(L$6:L39))</f>
        <v>0</v>
      </c>
      <c r="N39" s="93"/>
      <c r="O39" s="93"/>
      <c r="P39" s="93"/>
      <c r="Q39" s="94"/>
      <c r="R39" s="93" t="str">
        <f t="shared" si="42"/>
        <v/>
      </c>
      <c r="S39" s="84" t="str">
        <f>IF(K39=0,"",K39)</f>
        <v/>
      </c>
      <c r="T39" s="84" t="str">
        <f>T38</f>
        <v/>
      </c>
      <c r="U39" s="84" t="str">
        <f t="shared" ref="U39:X39" si="87">U38</f>
        <v/>
      </c>
      <c r="V39" s="84" t="str">
        <f t="shared" si="87"/>
        <v/>
      </c>
      <c r="W39" s="84" t="str">
        <f t="shared" si="87"/>
        <v/>
      </c>
      <c r="X39" s="95" t="str">
        <f t="shared" si="87"/>
        <v/>
      </c>
      <c r="Y39" s="95" t="str">
        <f>Y38</f>
        <v/>
      </c>
      <c r="Z39" s="84" t="str">
        <f t="shared" ref="Z39:AF39" si="88">Z38</f>
        <v/>
      </c>
      <c r="AA39" s="84" t="str">
        <f t="shared" si="88"/>
        <v/>
      </c>
      <c r="AB39" s="84" t="str">
        <f t="shared" si="88"/>
        <v/>
      </c>
      <c r="AC39" s="84" t="str">
        <f t="shared" si="88"/>
        <v/>
      </c>
      <c r="AD39" s="84" t="str">
        <f t="shared" si="88"/>
        <v/>
      </c>
      <c r="AE39" s="84" t="str">
        <f t="shared" si="88"/>
        <v/>
      </c>
      <c r="AF39" s="84" t="str">
        <f t="shared" si="88"/>
        <v/>
      </c>
      <c r="AG39" s="155"/>
      <c r="AH39" s="84" t="str">
        <f t="shared" ref="AH39:AL41" si="89">AH38</f>
        <v/>
      </c>
      <c r="AI39" s="84" t="str">
        <f t="shared" si="89"/>
        <v/>
      </c>
      <c r="AJ39" s="84" t="str">
        <f t="shared" si="89"/>
        <v/>
      </c>
      <c r="AK39" s="84" t="str">
        <f t="shared" si="89"/>
        <v/>
      </c>
      <c r="AL39" s="84" t="str">
        <f t="shared" si="89"/>
        <v/>
      </c>
      <c r="AM39" s="84" t="str">
        <f>IF(追加記入欄!CO72,2,"")</f>
        <v/>
      </c>
      <c r="AN39" s="84" t="str">
        <f>IF(追加記入欄!BQ73=0,"",追加記入欄!BQ73)</f>
        <v/>
      </c>
      <c r="AO39" s="84" t="str">
        <f>IF(追加記入欄!BQ74="","",追加記入欄!BQ74)</f>
        <v/>
      </c>
      <c r="AP39" s="152"/>
      <c r="AQ39" s="152"/>
      <c r="AR39" s="84" t="str">
        <f t="shared" si="86"/>
        <v/>
      </c>
      <c r="AS39" s="84" t="str">
        <f t="shared" ref="AS39:AZ39" si="90">AS38</f>
        <v/>
      </c>
      <c r="AT39" s="84" t="str">
        <f t="shared" si="90"/>
        <v/>
      </c>
      <c r="AU39" s="84" t="str">
        <f t="shared" si="90"/>
        <v/>
      </c>
      <c r="AV39" s="84" t="str">
        <f t="shared" si="90"/>
        <v/>
      </c>
      <c r="AW39" s="84" t="str">
        <f t="shared" si="90"/>
        <v/>
      </c>
      <c r="AX39" s="84" t="str">
        <f t="shared" si="90"/>
        <v/>
      </c>
      <c r="AY39" s="84" t="str">
        <f t="shared" si="90"/>
        <v/>
      </c>
      <c r="AZ39" s="84" t="str">
        <f t="shared" si="90"/>
        <v/>
      </c>
    </row>
    <row r="40" spans="1:52" s="110" customFormat="1">
      <c r="A40" s="91">
        <v>35</v>
      </c>
      <c r="B40" s="92">
        <v>9</v>
      </c>
      <c r="C40" s="92" t="str">
        <f t="shared" ref="C40:C41" si="91">C39</f>
        <v/>
      </c>
      <c r="D40" s="92">
        <f t="shared" si="47"/>
        <v>0</v>
      </c>
      <c r="E40" s="92">
        <f>E39</f>
        <v>0</v>
      </c>
      <c r="F40" s="92">
        <f>IF(E40&gt;1,D40,0)</f>
        <v>0</v>
      </c>
      <c r="G40" s="92">
        <v>3</v>
      </c>
      <c r="H40" s="92">
        <f>IF(AM40="",0,1)</f>
        <v>0</v>
      </c>
      <c r="I40" s="92">
        <f>SUM(H$38:H40)*H40</f>
        <v>0</v>
      </c>
      <c r="J40" s="92">
        <f>SUM(H$38:H$41)</f>
        <v>0</v>
      </c>
      <c r="K40" s="92">
        <f t="shared" si="51"/>
        <v>0</v>
      </c>
      <c r="L40" s="91">
        <f t="shared" si="52"/>
        <v>0</v>
      </c>
      <c r="M40" s="91">
        <f>IF(L40=0,0,SUM(L$6:L40))</f>
        <v>0</v>
      </c>
      <c r="N40" s="93"/>
      <c r="O40" s="93"/>
      <c r="P40" s="93"/>
      <c r="Q40" s="94"/>
      <c r="R40" s="93" t="str">
        <f t="shared" si="42"/>
        <v/>
      </c>
      <c r="S40" s="84" t="str">
        <f t="shared" si="34"/>
        <v/>
      </c>
      <c r="T40" s="84" t="str">
        <f>T39</f>
        <v/>
      </c>
      <c r="U40" s="84" t="str">
        <f t="shared" ref="U40:Y41" si="92">U39</f>
        <v/>
      </c>
      <c r="V40" s="84" t="str">
        <f t="shared" si="92"/>
        <v/>
      </c>
      <c r="W40" s="84" t="str">
        <f t="shared" si="92"/>
        <v/>
      </c>
      <c r="X40" s="95" t="str">
        <f t="shared" si="92"/>
        <v/>
      </c>
      <c r="Y40" s="95" t="str">
        <f t="shared" si="92"/>
        <v/>
      </c>
      <c r="Z40" s="84" t="str">
        <f>Z39</f>
        <v/>
      </c>
      <c r="AA40" s="84" t="str">
        <f>AA39</f>
        <v/>
      </c>
      <c r="AB40" s="84" t="str">
        <f>AB39</f>
        <v/>
      </c>
      <c r="AC40" s="84" t="str">
        <f t="shared" ref="AC40:AF40" si="93">AC39</f>
        <v/>
      </c>
      <c r="AD40" s="84" t="str">
        <f t="shared" si="93"/>
        <v/>
      </c>
      <c r="AE40" s="84" t="str">
        <f t="shared" si="93"/>
        <v/>
      </c>
      <c r="AF40" s="84" t="str">
        <f t="shared" si="93"/>
        <v/>
      </c>
      <c r="AG40" s="155"/>
      <c r="AH40" s="84" t="str">
        <f t="shared" si="89"/>
        <v/>
      </c>
      <c r="AI40" s="84" t="str">
        <f t="shared" si="89"/>
        <v/>
      </c>
      <c r="AJ40" s="84" t="str">
        <f t="shared" si="89"/>
        <v/>
      </c>
      <c r="AK40" s="84" t="str">
        <f t="shared" si="89"/>
        <v/>
      </c>
      <c r="AL40" s="84" t="str">
        <f t="shared" si="89"/>
        <v/>
      </c>
      <c r="AM40" s="84" t="str">
        <f>IF(追加記入欄!CP72,3,"")</f>
        <v/>
      </c>
      <c r="AN40" s="84" t="str">
        <f>IF(追加記入欄!BX73=0,"",追加記入欄!BX73)</f>
        <v/>
      </c>
      <c r="AO40" s="84" t="str">
        <f>IF(追加記入欄!BX74="","",追加記入欄!BX74)</f>
        <v/>
      </c>
      <c r="AP40" s="152"/>
      <c r="AQ40" s="152"/>
      <c r="AR40" s="84" t="str">
        <f t="shared" si="86"/>
        <v/>
      </c>
      <c r="AS40" s="84" t="str">
        <f t="shared" ref="AS40:AZ40" si="94">AS39</f>
        <v/>
      </c>
      <c r="AT40" s="84" t="str">
        <f t="shared" si="94"/>
        <v/>
      </c>
      <c r="AU40" s="84" t="str">
        <f t="shared" si="94"/>
        <v/>
      </c>
      <c r="AV40" s="84" t="str">
        <f t="shared" si="94"/>
        <v/>
      </c>
      <c r="AW40" s="84" t="str">
        <f t="shared" si="94"/>
        <v/>
      </c>
      <c r="AX40" s="84" t="str">
        <f t="shared" si="94"/>
        <v/>
      </c>
      <c r="AY40" s="84" t="str">
        <f t="shared" si="94"/>
        <v/>
      </c>
      <c r="AZ40" s="84" t="str">
        <f t="shared" si="94"/>
        <v/>
      </c>
    </row>
    <row r="41" spans="1:52" s="110" customFormat="1">
      <c r="A41" s="91">
        <v>36</v>
      </c>
      <c r="B41" s="92">
        <v>9</v>
      </c>
      <c r="C41" s="92" t="str">
        <f t="shared" si="91"/>
        <v/>
      </c>
      <c r="D41" s="92">
        <f t="shared" si="47"/>
        <v>0</v>
      </c>
      <c r="E41" s="92">
        <f>E40</f>
        <v>0</v>
      </c>
      <c r="F41" s="92">
        <f>IF(E41&gt;1,D41,0)</f>
        <v>0</v>
      </c>
      <c r="G41" s="92">
        <v>4</v>
      </c>
      <c r="H41" s="92">
        <f>IF(AM41="",0,1)</f>
        <v>0</v>
      </c>
      <c r="I41" s="92">
        <f>SUM(H$38:H41)*H41</f>
        <v>0</v>
      </c>
      <c r="J41" s="92">
        <f>SUM(H$38:H$41)</f>
        <v>0</v>
      </c>
      <c r="K41" s="92">
        <f>IF(J41&gt;1,I41,0)</f>
        <v>0</v>
      </c>
      <c r="L41" s="91">
        <f>IF(AND(D41=1,H41=1),1,IF(AND(D41=1,J41=0,G41=1),1,0))</f>
        <v>0</v>
      </c>
      <c r="M41" s="91">
        <f>IF(L41=0,0,SUM(L$6:L41))</f>
        <v>0</v>
      </c>
      <c r="N41" s="93"/>
      <c r="O41" s="93"/>
      <c r="P41" s="93"/>
      <c r="Q41" s="94"/>
      <c r="R41" s="93" t="str">
        <f t="shared" si="42"/>
        <v/>
      </c>
      <c r="S41" s="84" t="str">
        <f>IF(K41=0,"",K41)</f>
        <v/>
      </c>
      <c r="T41" s="84" t="str">
        <f>T40</f>
        <v/>
      </c>
      <c r="U41" s="84" t="str">
        <f t="shared" si="92"/>
        <v/>
      </c>
      <c r="V41" s="84" t="str">
        <f t="shared" si="92"/>
        <v/>
      </c>
      <c r="W41" s="84" t="str">
        <f t="shared" si="92"/>
        <v/>
      </c>
      <c r="X41" s="95" t="str">
        <f t="shared" si="92"/>
        <v/>
      </c>
      <c r="Y41" s="95" t="str">
        <f>Y40</f>
        <v/>
      </c>
      <c r="Z41" s="84" t="str">
        <f t="shared" ref="Z41:AF41" si="95">Z40</f>
        <v/>
      </c>
      <c r="AA41" s="84" t="str">
        <f t="shared" si="95"/>
        <v/>
      </c>
      <c r="AB41" s="84" t="str">
        <f t="shared" si="95"/>
        <v/>
      </c>
      <c r="AC41" s="84" t="str">
        <f t="shared" si="95"/>
        <v/>
      </c>
      <c r="AD41" s="84" t="str">
        <f t="shared" si="95"/>
        <v/>
      </c>
      <c r="AE41" s="84" t="str">
        <f t="shared" si="95"/>
        <v/>
      </c>
      <c r="AF41" s="84" t="str">
        <f t="shared" si="95"/>
        <v/>
      </c>
      <c r="AG41" s="155"/>
      <c r="AH41" s="84" t="str">
        <f t="shared" si="89"/>
        <v/>
      </c>
      <c r="AI41" s="84" t="str">
        <f t="shared" si="89"/>
        <v/>
      </c>
      <c r="AJ41" s="84" t="str">
        <f t="shared" si="89"/>
        <v/>
      </c>
      <c r="AK41" s="84" t="str">
        <f t="shared" si="89"/>
        <v/>
      </c>
      <c r="AL41" s="84" t="str">
        <f t="shared" si="89"/>
        <v/>
      </c>
      <c r="AM41" s="84" t="str">
        <f>IF(追加記入欄!CQ72,4,"")</f>
        <v/>
      </c>
      <c r="AN41" s="84" t="str">
        <f>IF(追加記入欄!CE73=0,"",追加記入欄!CE73)</f>
        <v/>
      </c>
      <c r="AO41" s="84" t="str">
        <f>IF(追加記入欄!CE74="","",追加記入欄!CE74)</f>
        <v/>
      </c>
      <c r="AP41" s="152"/>
      <c r="AQ41" s="152"/>
      <c r="AR41" s="84" t="str">
        <f t="shared" si="86"/>
        <v/>
      </c>
      <c r="AS41" s="84" t="str">
        <f t="shared" ref="AS41:AZ41" si="96">AS40</f>
        <v/>
      </c>
      <c r="AT41" s="84" t="str">
        <f t="shared" si="96"/>
        <v/>
      </c>
      <c r="AU41" s="84" t="str">
        <f t="shared" si="96"/>
        <v/>
      </c>
      <c r="AV41" s="84" t="str">
        <f t="shared" si="96"/>
        <v/>
      </c>
      <c r="AW41" s="84" t="str">
        <f t="shared" si="96"/>
        <v/>
      </c>
      <c r="AX41" s="84" t="str">
        <f t="shared" si="96"/>
        <v/>
      </c>
      <c r="AY41" s="84" t="str">
        <f t="shared" si="96"/>
        <v/>
      </c>
      <c r="AZ41" s="84" t="str">
        <f t="shared" si="96"/>
        <v/>
      </c>
    </row>
    <row r="42" spans="1:52" s="131" customFormat="1">
      <c r="A42" s="125">
        <v>37</v>
      </c>
      <c r="B42" s="126">
        <v>10</v>
      </c>
      <c r="C42" s="126" t="str">
        <f>IF(追加記入欄!DJ10="", "", 追加記入欄!DJ10)</f>
        <v/>
      </c>
      <c r="D42" s="126">
        <f t="shared" ref="D42:D65" si="97">IF(C42="",0,1)</f>
        <v>0</v>
      </c>
      <c r="E42" s="126">
        <f t="shared" ref="E42:E65" si="98">E41</f>
        <v>0</v>
      </c>
      <c r="F42" s="126">
        <f t="shared" ref="F42:F65" si="99">IF(E42&gt;1,D42,0)</f>
        <v>0</v>
      </c>
      <c r="G42" s="126">
        <v>1</v>
      </c>
      <c r="H42" s="126">
        <f>IF(AM42="",0,1)</f>
        <v>0</v>
      </c>
      <c r="I42" s="126">
        <f>SUM(H$42:H42)*H42</f>
        <v>0</v>
      </c>
      <c r="J42" s="126">
        <f>SUM(H42:H45)</f>
        <v>0</v>
      </c>
      <c r="K42" s="126">
        <f>IF(J42&gt;1,I42,0)</f>
        <v>0</v>
      </c>
      <c r="L42" s="125">
        <f t="shared" ref="L42:L65" si="100">IF(AND(D42=1,H42=1),1,IF(AND(D42=1,J42=0,G42=1),1,0))</f>
        <v>0</v>
      </c>
      <c r="M42" s="125">
        <f>IF(L42=0,0,SUM(L$6:L42))</f>
        <v>0</v>
      </c>
      <c r="N42" s="127"/>
      <c r="O42" s="127"/>
      <c r="P42" s="127"/>
      <c r="Q42" s="128"/>
      <c r="R42" s="127" t="str">
        <f>IF(F42=0,"",IF(C42&gt;9,9,C42))</f>
        <v/>
      </c>
      <c r="S42" s="129" t="str">
        <f>IF(K42=0,"",K42)</f>
        <v/>
      </c>
      <c r="T42" s="129" t="str">
        <f>T$6</f>
        <v/>
      </c>
      <c r="U42" s="129" t="str">
        <f>U$6</f>
        <v/>
      </c>
      <c r="V42" s="129" t="str">
        <f>V$6</f>
        <v/>
      </c>
      <c r="W42" s="129" t="str">
        <f>IF(追加記入欄!EN4=TRUE,1,IF(追加記入欄!EO4=TRUE,2,IF(追加記入欄!EP4=TRUE,3,IF(追加記入欄!EQ4=TRUE,4,""))))</f>
        <v/>
      </c>
      <c r="X42" s="130" t="str">
        <f>IF(追加記入欄!DJ7="", "",追加記入欄!DJ7)</f>
        <v/>
      </c>
      <c r="Y42" s="130" t="str">
        <f>IF(追加記入欄!DJ12="", "",追加記入欄!DJ12)</f>
        <v/>
      </c>
      <c r="Z42" s="129" t="str">
        <f>IF(追加記入欄!EN13,1,"")</f>
        <v/>
      </c>
      <c r="AA42" s="129" t="str">
        <f>IF(追加記入欄!DJ14="", "",追加記入欄!DJ14)</f>
        <v/>
      </c>
      <c r="AB42" s="129" t="str">
        <f>IF(ISBLANK(追加記入欄!DK16),"",追加記入欄!DK16)</f>
        <v/>
      </c>
      <c r="AC42" s="130" t="str">
        <f>IF(追加記入欄!DK18="", "",追加記入欄!DK18)</f>
        <v/>
      </c>
      <c r="AD42" s="129" t="str">
        <f>IF(追加記入欄!DK26="", "",追加記入欄!DK26)</f>
        <v/>
      </c>
      <c r="AE42" s="129" t="str">
        <f>IF(追加記入欄!DK30="", "",追加記入欄!DK30)</f>
        <v/>
      </c>
      <c r="AF42" s="129" t="str">
        <f>IF(追加記入欄!DM32="", "",追加記入欄!DM32)</f>
        <v/>
      </c>
      <c r="AG42" s="155"/>
      <c r="AH42" s="129" t="str">
        <f>IF(追加記入欄!EN42,1,IF(追加記入欄!EO42,2,""))</f>
        <v/>
      </c>
      <c r="AI42" s="129" t="str">
        <f>IF(追加記入欄!EN43=TRUE,1,
    IF(追加記入欄!EO43=TRUE,2,
        IF(追加記入欄!EP43=TRUE,3,
            IF(追加記入欄!EN44=TRUE,4,
                IF(追加記入欄!EO44=TRUE,5,"")
            )
        )
    )
)</f>
        <v/>
      </c>
      <c r="AJ42" s="129" t="str">
        <f>IF(追加記入欄!EN45,1,IF(追加記入欄!EO45,2,IF(追加記入欄!EP45,3,"")))</f>
        <v/>
      </c>
      <c r="AK42" s="129" t="str">
        <f>IF(追加記入欄!EN46,1,IF(追加記入欄!EO46,2,IF(追加記入欄!EP46,3,"")))</f>
        <v/>
      </c>
      <c r="AL42" s="129" t="str">
        <f>IF(追加記入欄!EN47,1,IF(追加記入欄!EO47,2,IF(追加記入欄!EP47,3,"")))</f>
        <v/>
      </c>
      <c r="AM42" s="129" t="str">
        <f>IF(追加記入欄!EN48,1,"")</f>
        <v/>
      </c>
      <c r="AN42" s="129" t="str">
        <f>IF(追加記入欄!DJ49=0,"",追加記入欄!DJ49)</f>
        <v/>
      </c>
      <c r="AO42" s="129" t="str">
        <f>IF(追加記入欄!DJ50="","",追加記入欄!DJ50)</f>
        <v/>
      </c>
      <c r="AP42" s="152"/>
      <c r="AQ42" s="152"/>
      <c r="AR42" s="129" t="str">
        <f t="shared" si="86"/>
        <v/>
      </c>
      <c r="AS42" s="129" t="str">
        <f>IF(追加記入欄!DN20="", "", 追加記入欄!DN20)</f>
        <v/>
      </c>
      <c r="AT42" s="129" t="str">
        <f>IF(追加記入欄!DN21="", "", 追加記入欄!DN21)</f>
        <v/>
      </c>
      <c r="AU42" s="129" t="str">
        <f>IF(追加記入欄!DN22="", "", 追加記入欄!DN22)</f>
        <v/>
      </c>
      <c r="AV42" s="129" t="str">
        <f>IF(追加記入欄!DN23="", "", 追加記入欄!DN23)</f>
        <v/>
      </c>
      <c r="AW42" s="129" t="str">
        <f>IF(追加記入欄!DN24="", "", 追加記入欄!DN24)</f>
        <v/>
      </c>
      <c r="AX42" s="129" t="str">
        <f>IF(追加記入欄!DN25="", "", 追加記入欄!DN25)</f>
        <v/>
      </c>
      <c r="AY42" s="129" t="str">
        <f>IF(追加記入欄!EN28,1,"")</f>
        <v/>
      </c>
      <c r="AZ42" s="129" t="str">
        <f>IF(追加記入欄!DJ11="", "", 追加記入欄!DJ11)</f>
        <v/>
      </c>
    </row>
    <row r="43" spans="1:52" s="131" customFormat="1">
      <c r="A43" s="125">
        <v>38</v>
      </c>
      <c r="B43" s="126">
        <v>10</v>
      </c>
      <c r="C43" s="126" t="str">
        <f>C42</f>
        <v/>
      </c>
      <c r="D43" s="126">
        <f t="shared" si="97"/>
        <v>0</v>
      </c>
      <c r="E43" s="126">
        <f t="shared" si="98"/>
        <v>0</v>
      </c>
      <c r="F43" s="126">
        <f t="shared" si="99"/>
        <v>0</v>
      </c>
      <c r="G43" s="126">
        <v>2</v>
      </c>
      <c r="H43" s="126">
        <f t="shared" ref="H43:H65" si="101">IF(AM43="",0,1)</f>
        <v>0</v>
      </c>
      <c r="I43" s="126">
        <f>SUM(H$42:H43)*H43</f>
        <v>0</v>
      </c>
      <c r="J43" s="126">
        <f>SUM(H42:H45)</f>
        <v>0</v>
      </c>
      <c r="K43" s="126">
        <f t="shared" ref="K43:K65" si="102">IF(J43&gt;1,I43,0)</f>
        <v>0</v>
      </c>
      <c r="L43" s="125">
        <f t="shared" si="100"/>
        <v>0</v>
      </c>
      <c r="M43" s="125">
        <f>IF(L43=0,0,SUM(L$6:L43))</f>
        <v>0</v>
      </c>
      <c r="N43" s="127"/>
      <c r="O43" s="127"/>
      <c r="P43" s="127"/>
      <c r="Q43" s="128"/>
      <c r="R43" s="127" t="str">
        <f t="shared" ref="R43:R65" si="103">IF(F43=0,"",IF(C43&gt;9,9,C43))</f>
        <v/>
      </c>
      <c r="S43" s="129" t="str">
        <f t="shared" ref="S43:S65" si="104">IF(K43=0,"",K43)</f>
        <v/>
      </c>
      <c r="T43" s="129" t="str">
        <f t="shared" ref="T43:V45" si="105">T42</f>
        <v/>
      </c>
      <c r="U43" s="129" t="str">
        <f t="shared" si="105"/>
        <v/>
      </c>
      <c r="V43" s="129" t="str">
        <f t="shared" si="105"/>
        <v/>
      </c>
      <c r="W43" s="129" t="str">
        <f t="shared" ref="W43:X44" si="106">W42</f>
        <v/>
      </c>
      <c r="X43" s="130" t="str">
        <f t="shared" si="106"/>
        <v/>
      </c>
      <c r="Y43" s="130" t="str">
        <f>Y42</f>
        <v/>
      </c>
      <c r="Z43" s="130" t="str">
        <f t="shared" ref="Z43" si="107">Z42</f>
        <v/>
      </c>
      <c r="AA43" s="130" t="str">
        <f>AA42</f>
        <v/>
      </c>
      <c r="AB43" s="130" t="str">
        <f t="shared" ref="AB43:AF43" si="108">AB42</f>
        <v/>
      </c>
      <c r="AC43" s="130" t="str">
        <f t="shared" si="108"/>
        <v/>
      </c>
      <c r="AD43" s="130" t="str">
        <f t="shared" si="108"/>
        <v/>
      </c>
      <c r="AE43" s="130" t="str">
        <f t="shared" si="108"/>
        <v/>
      </c>
      <c r="AF43" s="130" t="str">
        <f t="shared" si="108"/>
        <v/>
      </c>
      <c r="AG43" s="155"/>
      <c r="AH43" s="130" t="str">
        <f>AH42</f>
        <v/>
      </c>
      <c r="AI43" s="130" t="str">
        <f t="shared" ref="AI43:AL44" si="109">AI42</f>
        <v/>
      </c>
      <c r="AJ43" s="130" t="str">
        <f t="shared" si="109"/>
        <v/>
      </c>
      <c r="AK43" s="130" t="str">
        <f t="shared" si="109"/>
        <v/>
      </c>
      <c r="AL43" s="130" t="str">
        <f t="shared" si="109"/>
        <v/>
      </c>
      <c r="AM43" s="129" t="str">
        <f>IF(追加記入欄!EO48,2,"")</f>
        <v/>
      </c>
      <c r="AN43" s="129" t="str">
        <f>IF(追加記入欄!DQ49=0,"",追加記入欄!DQ49)</f>
        <v/>
      </c>
      <c r="AO43" s="129" t="str">
        <f>IF(追加記入欄!DQ50="","",追加記入欄!DQ50)</f>
        <v/>
      </c>
      <c r="AP43" s="152"/>
      <c r="AQ43" s="152"/>
      <c r="AR43" s="129" t="str">
        <f t="shared" si="86"/>
        <v/>
      </c>
      <c r="AS43" s="129" t="str">
        <f>AS42</f>
        <v/>
      </c>
      <c r="AT43" s="129" t="str">
        <f t="shared" ref="AT43:AZ45" si="110">AT42</f>
        <v/>
      </c>
      <c r="AU43" s="129" t="str">
        <f t="shared" si="110"/>
        <v/>
      </c>
      <c r="AV43" s="129" t="str">
        <f t="shared" si="110"/>
        <v/>
      </c>
      <c r="AW43" s="129" t="str">
        <f t="shared" si="110"/>
        <v/>
      </c>
      <c r="AX43" s="129" t="str">
        <f t="shared" si="110"/>
        <v/>
      </c>
      <c r="AY43" s="129" t="str">
        <f t="shared" si="110"/>
        <v/>
      </c>
      <c r="AZ43" s="129" t="str">
        <f t="shared" si="110"/>
        <v/>
      </c>
    </row>
    <row r="44" spans="1:52" s="131" customFormat="1">
      <c r="A44" s="125">
        <v>39</v>
      </c>
      <c r="B44" s="126">
        <v>10</v>
      </c>
      <c r="C44" s="126" t="str">
        <f t="shared" ref="C44:C45" si="111">C43</f>
        <v/>
      </c>
      <c r="D44" s="126">
        <f t="shared" si="97"/>
        <v>0</v>
      </c>
      <c r="E44" s="126">
        <f t="shared" si="98"/>
        <v>0</v>
      </c>
      <c r="F44" s="126">
        <f t="shared" si="99"/>
        <v>0</v>
      </c>
      <c r="G44" s="126">
        <v>3</v>
      </c>
      <c r="H44" s="126">
        <f t="shared" si="101"/>
        <v>0</v>
      </c>
      <c r="I44" s="126">
        <f>SUM(H$42:H44)*H44</f>
        <v>0</v>
      </c>
      <c r="J44" s="126">
        <f>SUM(H$42:H$45)</f>
        <v>0</v>
      </c>
      <c r="K44" s="126">
        <f t="shared" si="102"/>
        <v>0</v>
      </c>
      <c r="L44" s="125">
        <f t="shared" si="100"/>
        <v>0</v>
      </c>
      <c r="M44" s="125">
        <f>IF(L44=0,0,SUM(L$6:L44))</f>
        <v>0</v>
      </c>
      <c r="N44" s="127"/>
      <c r="O44" s="127"/>
      <c r="P44" s="127"/>
      <c r="Q44" s="128"/>
      <c r="R44" s="127" t="str">
        <f t="shared" si="103"/>
        <v/>
      </c>
      <c r="S44" s="129" t="str">
        <f t="shared" si="104"/>
        <v/>
      </c>
      <c r="T44" s="129" t="str">
        <f t="shared" si="105"/>
        <v/>
      </c>
      <c r="U44" s="129" t="str">
        <f t="shared" si="105"/>
        <v/>
      </c>
      <c r="V44" s="129" t="str">
        <f t="shared" si="105"/>
        <v/>
      </c>
      <c r="W44" s="129" t="str">
        <f t="shared" si="106"/>
        <v/>
      </c>
      <c r="X44" s="130" t="str">
        <f t="shared" si="106"/>
        <v/>
      </c>
      <c r="Y44" s="130" t="str">
        <f>Y43</f>
        <v/>
      </c>
      <c r="Z44" s="130" t="str">
        <f>Z43</f>
        <v/>
      </c>
      <c r="AA44" s="130" t="str">
        <f>AA43</f>
        <v/>
      </c>
      <c r="AB44" s="130" t="str">
        <f t="shared" ref="AB44:AF44" si="112">AB43</f>
        <v/>
      </c>
      <c r="AC44" s="130" t="str">
        <f t="shared" si="112"/>
        <v/>
      </c>
      <c r="AD44" s="130" t="str">
        <f t="shared" si="112"/>
        <v/>
      </c>
      <c r="AE44" s="130" t="str">
        <f t="shared" si="112"/>
        <v/>
      </c>
      <c r="AF44" s="130" t="str">
        <f t="shared" si="112"/>
        <v/>
      </c>
      <c r="AG44" s="155"/>
      <c r="AH44" s="130" t="str">
        <f t="shared" ref="AH44" si="113">AH43</f>
        <v/>
      </c>
      <c r="AI44" s="130" t="str">
        <f t="shared" si="109"/>
        <v/>
      </c>
      <c r="AJ44" s="130" t="str">
        <f t="shared" si="109"/>
        <v/>
      </c>
      <c r="AK44" s="130" t="str">
        <f t="shared" si="109"/>
        <v/>
      </c>
      <c r="AL44" s="130" t="str">
        <f t="shared" si="109"/>
        <v/>
      </c>
      <c r="AM44" s="129" t="str">
        <f>IF(追加記入欄!EP48,3,"")</f>
        <v/>
      </c>
      <c r="AN44" s="129" t="str">
        <f>IF(追加記入欄!DX49=0,"",追加記入欄!DX49)</f>
        <v/>
      </c>
      <c r="AO44" s="129" t="str">
        <f>IF(追加記入欄!DX50="","",追加記入欄!DX50)</f>
        <v/>
      </c>
      <c r="AP44" s="152"/>
      <c r="AQ44" s="152"/>
      <c r="AR44" s="129" t="str">
        <f t="shared" si="86"/>
        <v/>
      </c>
      <c r="AS44" s="129" t="str">
        <f t="shared" ref="AS44:AS45" si="114">AS43</f>
        <v/>
      </c>
      <c r="AT44" s="129" t="str">
        <f t="shared" si="110"/>
        <v/>
      </c>
      <c r="AU44" s="129" t="str">
        <f t="shared" si="110"/>
        <v/>
      </c>
      <c r="AV44" s="129" t="str">
        <f t="shared" si="110"/>
        <v/>
      </c>
      <c r="AW44" s="129" t="str">
        <f t="shared" si="110"/>
        <v/>
      </c>
      <c r="AX44" s="129" t="str">
        <f t="shared" si="110"/>
        <v/>
      </c>
      <c r="AY44" s="129" t="str">
        <f t="shared" si="110"/>
        <v/>
      </c>
      <c r="AZ44" s="129" t="str">
        <f t="shared" si="110"/>
        <v/>
      </c>
    </row>
    <row r="45" spans="1:52" s="131" customFormat="1">
      <c r="A45" s="125">
        <v>40</v>
      </c>
      <c r="B45" s="126">
        <v>10</v>
      </c>
      <c r="C45" s="126" t="str">
        <f t="shared" si="111"/>
        <v/>
      </c>
      <c r="D45" s="126">
        <f t="shared" si="97"/>
        <v>0</v>
      </c>
      <c r="E45" s="126">
        <f t="shared" si="98"/>
        <v>0</v>
      </c>
      <c r="F45" s="126">
        <f t="shared" si="99"/>
        <v>0</v>
      </c>
      <c r="G45" s="126">
        <v>4</v>
      </c>
      <c r="H45" s="126">
        <f t="shared" si="101"/>
        <v>0</v>
      </c>
      <c r="I45" s="126">
        <f>SUM(H$42:H45)*H45</f>
        <v>0</v>
      </c>
      <c r="J45" s="126">
        <f>SUM(H$42:H$45)</f>
        <v>0</v>
      </c>
      <c r="K45" s="126">
        <f t="shared" si="102"/>
        <v>0</v>
      </c>
      <c r="L45" s="125">
        <f t="shared" si="100"/>
        <v>0</v>
      </c>
      <c r="M45" s="125">
        <f>IF(L45=0,0,SUM(L$6:L45))</f>
        <v>0</v>
      </c>
      <c r="N45" s="127"/>
      <c r="O45" s="127"/>
      <c r="P45" s="127"/>
      <c r="Q45" s="128"/>
      <c r="R45" s="127" t="str">
        <f t="shared" si="103"/>
        <v/>
      </c>
      <c r="S45" s="129" t="str">
        <f t="shared" si="104"/>
        <v/>
      </c>
      <c r="T45" s="129" t="str">
        <f t="shared" si="105"/>
        <v/>
      </c>
      <c r="U45" s="129" t="str">
        <f t="shared" si="105"/>
        <v/>
      </c>
      <c r="V45" s="129" t="str">
        <f t="shared" si="105"/>
        <v/>
      </c>
      <c r="W45" s="129" t="str">
        <f>W44</f>
        <v/>
      </c>
      <c r="X45" s="130" t="str">
        <f>X44</f>
        <v/>
      </c>
      <c r="Y45" s="130" t="str">
        <f>Y44</f>
        <v/>
      </c>
      <c r="Z45" s="130" t="str">
        <f>Z44</f>
        <v/>
      </c>
      <c r="AA45" s="130" t="str">
        <f>AA44</f>
        <v/>
      </c>
      <c r="AB45" s="130" t="str">
        <f t="shared" ref="AB45:AF45" si="115">AB44</f>
        <v/>
      </c>
      <c r="AC45" s="130" t="str">
        <f t="shared" si="115"/>
        <v/>
      </c>
      <c r="AD45" s="130" t="str">
        <f t="shared" si="115"/>
        <v/>
      </c>
      <c r="AE45" s="130" t="str">
        <f t="shared" si="115"/>
        <v/>
      </c>
      <c r="AF45" s="130" t="str">
        <f t="shared" si="115"/>
        <v/>
      </c>
      <c r="AG45" s="155"/>
      <c r="AH45" s="130" t="str">
        <f>AH44</f>
        <v/>
      </c>
      <c r="AI45" s="130" t="str">
        <f>AI44</f>
        <v/>
      </c>
      <c r="AJ45" s="130" t="str">
        <f>AJ44</f>
        <v/>
      </c>
      <c r="AK45" s="130" t="str">
        <f>AK44</f>
        <v/>
      </c>
      <c r="AL45" s="130" t="str">
        <f>AL44</f>
        <v/>
      </c>
      <c r="AM45" s="129" t="str">
        <f>IF(追加記入欄!EQ48,4,"")</f>
        <v/>
      </c>
      <c r="AN45" s="129" t="str">
        <f>IF(追加記入欄!EE49=0,"",追加記入欄!EE49)</f>
        <v/>
      </c>
      <c r="AO45" s="129" t="str">
        <f>IF(追加記入欄!EE50="","",追加記入欄!EE50)</f>
        <v/>
      </c>
      <c r="AP45" s="152"/>
      <c r="AQ45" s="152"/>
      <c r="AR45" s="129" t="str">
        <f t="shared" si="86"/>
        <v/>
      </c>
      <c r="AS45" s="129" t="str">
        <f t="shared" si="114"/>
        <v/>
      </c>
      <c r="AT45" s="129" t="str">
        <f t="shared" si="110"/>
        <v/>
      </c>
      <c r="AU45" s="129" t="str">
        <f t="shared" si="110"/>
        <v/>
      </c>
      <c r="AV45" s="129" t="str">
        <f t="shared" si="110"/>
        <v/>
      </c>
      <c r="AW45" s="129" t="str">
        <f t="shared" si="110"/>
        <v/>
      </c>
      <c r="AX45" s="129" t="str">
        <f t="shared" si="110"/>
        <v/>
      </c>
      <c r="AY45" s="129" t="str">
        <f t="shared" si="110"/>
        <v/>
      </c>
      <c r="AZ45" s="129" t="str">
        <f t="shared" si="110"/>
        <v/>
      </c>
    </row>
    <row r="46" spans="1:52" s="28" customFormat="1">
      <c r="A46" s="139">
        <v>41</v>
      </c>
      <c r="B46" s="140">
        <v>11</v>
      </c>
      <c r="C46" s="140" t="str">
        <f>IF(追加記入欄!DS10="", "", 追加記入欄!DS10)</f>
        <v/>
      </c>
      <c r="D46" s="140">
        <f t="shared" si="97"/>
        <v>0</v>
      </c>
      <c r="E46" s="140">
        <f t="shared" si="98"/>
        <v>0</v>
      </c>
      <c r="F46" s="140">
        <f t="shared" si="99"/>
        <v>0</v>
      </c>
      <c r="G46" s="140">
        <v>1</v>
      </c>
      <c r="H46" s="140">
        <f t="shared" si="101"/>
        <v>0</v>
      </c>
      <c r="I46" s="140">
        <f>SUM(H$46:H46)*H46</f>
        <v>0</v>
      </c>
      <c r="J46" s="140">
        <f>SUM(H46:H49)</f>
        <v>0</v>
      </c>
      <c r="K46" s="140">
        <f>IF(J46&gt;1,I46,0)</f>
        <v>0</v>
      </c>
      <c r="L46" s="139">
        <f t="shared" si="100"/>
        <v>0</v>
      </c>
      <c r="M46" s="139">
        <f>IF(L46=0,0,SUM(L$6:L46))</f>
        <v>0</v>
      </c>
      <c r="N46" s="141"/>
      <c r="O46" s="141"/>
      <c r="P46" s="141"/>
      <c r="Q46" s="142"/>
      <c r="R46" s="141" t="str">
        <f t="shared" si="103"/>
        <v/>
      </c>
      <c r="S46" s="143" t="str">
        <f t="shared" si="104"/>
        <v/>
      </c>
      <c r="T46" s="143" t="str">
        <f>T$6</f>
        <v/>
      </c>
      <c r="U46" s="143" t="str">
        <f>U$6</f>
        <v/>
      </c>
      <c r="V46" s="143" t="str">
        <f>V$6</f>
        <v/>
      </c>
      <c r="W46" s="143" t="str">
        <f>W42</f>
        <v/>
      </c>
      <c r="X46" s="144" t="str">
        <f>IF(追加記入欄!DJ7="", "",追加記入欄!DJ7)</f>
        <v/>
      </c>
      <c r="Y46" s="144" t="str">
        <f>IF(追加記入欄!DS12="", "",追加記入欄!DS12)</f>
        <v/>
      </c>
      <c r="Z46" s="143" t="str">
        <f>IF(追加記入欄!EO13,1,"")</f>
        <v/>
      </c>
      <c r="AA46" s="143" t="str">
        <f>IF(追加記入欄!DS14="", "",追加記入欄!DS14)</f>
        <v/>
      </c>
      <c r="AB46" s="143" t="str">
        <f>IF(ISBLANK(追加記入欄!DT16),"",追加記入欄!DT16)</f>
        <v/>
      </c>
      <c r="AC46" s="144" t="str">
        <f>IF(追加記入欄!DT18="", "",追加記入欄!DT18)</f>
        <v/>
      </c>
      <c r="AD46" s="143" t="str">
        <f>IF(追加記入欄!DT26="", "",追加記入欄!DT26)</f>
        <v/>
      </c>
      <c r="AE46" s="143" t="str">
        <f>IF(追加記入欄!DT30="", "",追加記入欄!DT30)</f>
        <v/>
      </c>
      <c r="AF46" s="143" t="str">
        <f>IF(追加記入欄!DV32="", "",追加記入欄!DV32)</f>
        <v/>
      </c>
      <c r="AG46" s="155"/>
      <c r="AH46" s="143" t="str">
        <f>IF(追加記入欄!EN54,1,IF(追加記入欄!EO54,2,""))</f>
        <v/>
      </c>
      <c r="AI46" s="143" t="str">
        <f>IF(追加記入欄!EN55=TRUE,1,
    IF(追加記入欄!EO55=TRUE,2,
        IF(追加記入欄!EP55=TRUE,3,
            IF(追加記入欄!EN56=TRUE,4,
                IF(追加記入欄!EO56=TRUE,5,"")
            )
        )
    )
)</f>
        <v/>
      </c>
      <c r="AJ46" s="143" t="str">
        <f>IF(追加記入欄!EN57,1,IF(追加記入欄!EO57,2,IF(追加記入欄!EP57,3,"")))</f>
        <v/>
      </c>
      <c r="AK46" s="143" t="str">
        <f>IF(追加記入欄!EN58,1,IF(追加記入欄!EO58,2,IF(追加記入欄!EP58,3,"")))</f>
        <v/>
      </c>
      <c r="AL46" s="143" t="str">
        <f>IF(追加記入欄!EN59,1,IF(追加記入欄!EO59,2,IF(追加記入欄!EP59,3,"")))</f>
        <v/>
      </c>
      <c r="AM46" s="143" t="str">
        <f>IF(追加記入欄!EN60,1,"")</f>
        <v/>
      </c>
      <c r="AN46" s="143" t="str">
        <f>IF(追加記入欄!DJ61=0,"",追加記入欄!DJ61)</f>
        <v/>
      </c>
      <c r="AO46" s="143" t="str">
        <f>IF(追加記入欄!DJ62="","",追加記入欄!DJ62)</f>
        <v/>
      </c>
      <c r="AP46" s="152"/>
      <c r="AQ46" s="152"/>
      <c r="AR46" s="143" t="str">
        <f t="shared" si="86"/>
        <v/>
      </c>
      <c r="AS46" s="143" t="str">
        <f>IF(追加記入欄!DW20="", "", 追加記入欄!DW20)</f>
        <v/>
      </c>
      <c r="AT46" s="143" t="str">
        <f>IF(追加記入欄!DW21="", "", 追加記入欄!DW21)</f>
        <v/>
      </c>
      <c r="AU46" s="143" t="str">
        <f>IF(追加記入欄!DW22="", "", 追加記入欄!DW22)</f>
        <v/>
      </c>
      <c r="AV46" s="143" t="str">
        <f>IF(追加記入欄!DW23="", "", 追加記入欄!DW23)</f>
        <v/>
      </c>
      <c r="AW46" s="143" t="str">
        <f>IF(追加記入欄!DW24="", "", 追加記入欄!DW24)</f>
        <v/>
      </c>
      <c r="AX46" s="143" t="str">
        <f>IF(追加記入欄!DW25="", "", 追加記入欄!DW25)</f>
        <v/>
      </c>
      <c r="AY46" s="143" t="str">
        <f>IF(追加記入欄!EO28,1,"")</f>
        <v/>
      </c>
      <c r="AZ46" s="143" t="str">
        <f>IF(追加記入欄!DS11="", "", 追加記入欄!DS11)</f>
        <v/>
      </c>
    </row>
    <row r="47" spans="1:52" s="28" customFormat="1">
      <c r="A47" s="139">
        <v>42</v>
      </c>
      <c r="B47" s="140">
        <v>11</v>
      </c>
      <c r="C47" s="140" t="str">
        <f>C46</f>
        <v/>
      </c>
      <c r="D47" s="140">
        <f t="shared" si="97"/>
        <v>0</v>
      </c>
      <c r="E47" s="140">
        <f t="shared" si="98"/>
        <v>0</v>
      </c>
      <c r="F47" s="140">
        <f t="shared" si="99"/>
        <v>0</v>
      </c>
      <c r="G47" s="140">
        <v>2</v>
      </c>
      <c r="H47" s="140">
        <f t="shared" si="101"/>
        <v>0</v>
      </c>
      <c r="I47" s="140">
        <f>SUM(H$46:H47)*H47</f>
        <v>0</v>
      </c>
      <c r="J47" s="140">
        <f>SUM(H46:H49)</f>
        <v>0</v>
      </c>
      <c r="K47" s="140">
        <f t="shared" si="102"/>
        <v>0</v>
      </c>
      <c r="L47" s="139">
        <f t="shared" si="100"/>
        <v>0</v>
      </c>
      <c r="M47" s="139">
        <f>IF(L47=0,0,SUM(L$6:L47))</f>
        <v>0</v>
      </c>
      <c r="N47" s="141"/>
      <c r="O47" s="141"/>
      <c r="P47" s="141"/>
      <c r="Q47" s="142"/>
      <c r="R47" s="141" t="str">
        <f t="shared" si="103"/>
        <v/>
      </c>
      <c r="S47" s="143" t="str">
        <f t="shared" si="104"/>
        <v/>
      </c>
      <c r="T47" s="143" t="str">
        <f t="shared" ref="T47:V49" si="116">T46</f>
        <v/>
      </c>
      <c r="U47" s="143" t="str">
        <f t="shared" si="116"/>
        <v/>
      </c>
      <c r="V47" s="143" t="str">
        <f t="shared" si="116"/>
        <v/>
      </c>
      <c r="W47" s="143" t="str">
        <f t="shared" ref="W47:Y48" si="117">W46</f>
        <v/>
      </c>
      <c r="X47" s="144" t="str">
        <f t="shared" si="117"/>
        <v/>
      </c>
      <c r="Y47" s="144" t="str">
        <f>Y46</f>
        <v/>
      </c>
      <c r="Z47" s="144" t="str">
        <f t="shared" ref="Z47" si="118">Z46</f>
        <v/>
      </c>
      <c r="AA47" s="144" t="str">
        <f>AA46</f>
        <v/>
      </c>
      <c r="AB47" s="144" t="str">
        <f t="shared" ref="AB47:AF47" si="119">AB46</f>
        <v/>
      </c>
      <c r="AC47" s="144" t="str">
        <f t="shared" si="119"/>
        <v/>
      </c>
      <c r="AD47" s="144" t="str">
        <f t="shared" si="119"/>
        <v/>
      </c>
      <c r="AE47" s="144" t="str">
        <f t="shared" si="119"/>
        <v/>
      </c>
      <c r="AF47" s="144" t="str">
        <f t="shared" si="119"/>
        <v/>
      </c>
      <c r="AG47" s="155"/>
      <c r="AH47" s="144" t="str">
        <f>AH46</f>
        <v/>
      </c>
      <c r="AI47" s="144" t="str">
        <f t="shared" ref="AI47:AL48" si="120">AI46</f>
        <v/>
      </c>
      <c r="AJ47" s="144" t="str">
        <f t="shared" si="120"/>
        <v/>
      </c>
      <c r="AK47" s="144" t="str">
        <f t="shared" si="120"/>
        <v/>
      </c>
      <c r="AL47" s="144" t="str">
        <f t="shared" si="120"/>
        <v/>
      </c>
      <c r="AM47" s="143" t="str">
        <f>IF(追加記入欄!EO60,2,"")</f>
        <v/>
      </c>
      <c r="AN47" s="143" t="str">
        <f>IF(追加記入欄!DQ61=0,"",追加記入欄!DQ61)</f>
        <v/>
      </c>
      <c r="AO47" s="143" t="str">
        <f>IF(追加記入欄!DQ62="","",追加記入欄!DQ62)</f>
        <v/>
      </c>
      <c r="AP47" s="152"/>
      <c r="AQ47" s="152"/>
      <c r="AR47" s="143" t="str">
        <f t="shared" si="86"/>
        <v/>
      </c>
      <c r="AS47" s="143" t="str">
        <f>AS46</f>
        <v/>
      </c>
      <c r="AT47" s="143" t="str">
        <f t="shared" ref="AT47:AZ49" si="121">AT46</f>
        <v/>
      </c>
      <c r="AU47" s="143" t="str">
        <f t="shared" si="121"/>
        <v/>
      </c>
      <c r="AV47" s="143" t="str">
        <f t="shared" si="121"/>
        <v/>
      </c>
      <c r="AW47" s="143" t="str">
        <f t="shared" si="121"/>
        <v/>
      </c>
      <c r="AX47" s="143" t="str">
        <f t="shared" si="121"/>
        <v/>
      </c>
      <c r="AY47" s="143" t="str">
        <f t="shared" si="121"/>
        <v/>
      </c>
      <c r="AZ47" s="143" t="str">
        <f t="shared" si="121"/>
        <v/>
      </c>
    </row>
    <row r="48" spans="1:52" s="28" customFormat="1">
      <c r="A48" s="139">
        <v>43</v>
      </c>
      <c r="B48" s="140">
        <v>11</v>
      </c>
      <c r="C48" s="140" t="str">
        <f t="shared" ref="C48:C49" si="122">C47</f>
        <v/>
      </c>
      <c r="D48" s="140">
        <f t="shared" si="97"/>
        <v>0</v>
      </c>
      <c r="E48" s="140">
        <f t="shared" si="98"/>
        <v>0</v>
      </c>
      <c r="F48" s="140">
        <f t="shared" si="99"/>
        <v>0</v>
      </c>
      <c r="G48" s="140">
        <v>3</v>
      </c>
      <c r="H48" s="140">
        <f t="shared" si="101"/>
        <v>0</v>
      </c>
      <c r="I48" s="140">
        <f>SUM(H$46:H48)*H48</f>
        <v>0</v>
      </c>
      <c r="J48" s="140">
        <f>SUM(H$46:H$49)</f>
        <v>0</v>
      </c>
      <c r="K48" s="140">
        <f t="shared" si="102"/>
        <v>0</v>
      </c>
      <c r="L48" s="139">
        <f t="shared" si="100"/>
        <v>0</v>
      </c>
      <c r="M48" s="139">
        <f>IF(L48=0,0,SUM(L$6:L48))</f>
        <v>0</v>
      </c>
      <c r="N48" s="141"/>
      <c r="O48" s="141"/>
      <c r="P48" s="141"/>
      <c r="Q48" s="142"/>
      <c r="R48" s="141" t="str">
        <f t="shared" si="103"/>
        <v/>
      </c>
      <c r="S48" s="143" t="str">
        <f t="shared" si="104"/>
        <v/>
      </c>
      <c r="T48" s="143" t="str">
        <f t="shared" si="116"/>
        <v/>
      </c>
      <c r="U48" s="143" t="str">
        <f t="shared" si="116"/>
        <v/>
      </c>
      <c r="V48" s="143" t="str">
        <f t="shared" si="116"/>
        <v/>
      </c>
      <c r="W48" s="143" t="str">
        <f t="shared" si="117"/>
        <v/>
      </c>
      <c r="X48" s="144" t="str">
        <f t="shared" si="117"/>
        <v/>
      </c>
      <c r="Y48" s="144" t="str">
        <f t="shared" si="117"/>
        <v/>
      </c>
      <c r="Z48" s="144" t="str">
        <f>Z47</f>
        <v/>
      </c>
      <c r="AA48" s="144" t="str">
        <f>AA47</f>
        <v/>
      </c>
      <c r="AB48" s="144" t="str">
        <f t="shared" ref="AB48:AF48" si="123">AB47</f>
        <v/>
      </c>
      <c r="AC48" s="144" t="str">
        <f t="shared" si="123"/>
        <v/>
      </c>
      <c r="AD48" s="144" t="str">
        <f t="shared" si="123"/>
        <v/>
      </c>
      <c r="AE48" s="144" t="str">
        <f t="shared" si="123"/>
        <v/>
      </c>
      <c r="AF48" s="144" t="str">
        <f t="shared" si="123"/>
        <v/>
      </c>
      <c r="AG48" s="155"/>
      <c r="AH48" s="144" t="str">
        <f t="shared" ref="AH48" si="124">AH47</f>
        <v/>
      </c>
      <c r="AI48" s="144" t="str">
        <f t="shared" si="120"/>
        <v/>
      </c>
      <c r="AJ48" s="144" t="str">
        <f t="shared" si="120"/>
        <v/>
      </c>
      <c r="AK48" s="144" t="str">
        <f t="shared" si="120"/>
        <v/>
      </c>
      <c r="AL48" s="144" t="str">
        <f t="shared" si="120"/>
        <v/>
      </c>
      <c r="AM48" s="143" t="str">
        <f>IF(追加記入欄!EP60,3,"")</f>
        <v/>
      </c>
      <c r="AN48" s="143" t="str">
        <f>IF(追加記入欄!DX61=0,"",追加記入欄!DX61)</f>
        <v/>
      </c>
      <c r="AO48" s="143" t="str">
        <f>IF(追加記入欄!DX62="","",追加記入欄!DX62)</f>
        <v/>
      </c>
      <c r="AP48" s="152"/>
      <c r="AQ48" s="152"/>
      <c r="AR48" s="143" t="str">
        <f t="shared" si="86"/>
        <v/>
      </c>
      <c r="AS48" s="143" t="str">
        <f t="shared" ref="AS48:AS49" si="125">AS47</f>
        <v/>
      </c>
      <c r="AT48" s="143" t="str">
        <f t="shared" si="121"/>
        <v/>
      </c>
      <c r="AU48" s="143" t="str">
        <f t="shared" si="121"/>
        <v/>
      </c>
      <c r="AV48" s="143" t="str">
        <f t="shared" si="121"/>
        <v/>
      </c>
      <c r="AW48" s="143" t="str">
        <f t="shared" si="121"/>
        <v/>
      </c>
      <c r="AX48" s="143" t="str">
        <f t="shared" si="121"/>
        <v/>
      </c>
      <c r="AY48" s="143" t="str">
        <f t="shared" si="121"/>
        <v/>
      </c>
      <c r="AZ48" s="143" t="str">
        <f t="shared" si="121"/>
        <v/>
      </c>
    </row>
    <row r="49" spans="1:52" s="28" customFormat="1">
      <c r="A49" s="139">
        <v>44</v>
      </c>
      <c r="B49" s="140">
        <v>11</v>
      </c>
      <c r="C49" s="140" t="str">
        <f t="shared" si="122"/>
        <v/>
      </c>
      <c r="D49" s="140">
        <f t="shared" si="97"/>
        <v>0</v>
      </c>
      <c r="E49" s="140">
        <f t="shared" si="98"/>
        <v>0</v>
      </c>
      <c r="F49" s="140">
        <f t="shared" si="99"/>
        <v>0</v>
      </c>
      <c r="G49" s="140">
        <v>4</v>
      </c>
      <c r="H49" s="140">
        <f t="shared" si="101"/>
        <v>0</v>
      </c>
      <c r="I49" s="140">
        <f>SUM(H$46:H49)*H49</f>
        <v>0</v>
      </c>
      <c r="J49" s="140">
        <f>SUM(H$46:H$49)</f>
        <v>0</v>
      </c>
      <c r="K49" s="140">
        <f t="shared" si="102"/>
        <v>0</v>
      </c>
      <c r="L49" s="139">
        <f t="shared" si="100"/>
        <v>0</v>
      </c>
      <c r="M49" s="139">
        <f>IF(L49=0,0,SUM(L$6:L49))</f>
        <v>0</v>
      </c>
      <c r="N49" s="141"/>
      <c r="O49" s="141"/>
      <c r="P49" s="141"/>
      <c r="Q49" s="142"/>
      <c r="R49" s="141" t="str">
        <f t="shared" si="103"/>
        <v/>
      </c>
      <c r="S49" s="143" t="str">
        <f t="shared" si="104"/>
        <v/>
      </c>
      <c r="T49" s="143" t="str">
        <f t="shared" si="116"/>
        <v/>
      </c>
      <c r="U49" s="143" t="str">
        <f t="shared" si="116"/>
        <v/>
      </c>
      <c r="V49" s="143" t="str">
        <f t="shared" si="116"/>
        <v/>
      </c>
      <c r="W49" s="143" t="str">
        <f>W48</f>
        <v/>
      </c>
      <c r="X49" s="144" t="str">
        <f>X48</f>
        <v/>
      </c>
      <c r="Y49" s="144" t="str">
        <f t="shared" ref="Y49" si="126">Y48</f>
        <v/>
      </c>
      <c r="Z49" s="144" t="str">
        <f>Z48</f>
        <v/>
      </c>
      <c r="AA49" s="144" t="str">
        <f>AA48</f>
        <v/>
      </c>
      <c r="AB49" s="144" t="str">
        <f t="shared" ref="AB49:AF49" si="127">AB48</f>
        <v/>
      </c>
      <c r="AC49" s="144" t="str">
        <f t="shared" si="127"/>
        <v/>
      </c>
      <c r="AD49" s="144" t="str">
        <f t="shared" si="127"/>
        <v/>
      </c>
      <c r="AE49" s="144" t="str">
        <f t="shared" si="127"/>
        <v/>
      </c>
      <c r="AF49" s="144" t="str">
        <f t="shared" si="127"/>
        <v/>
      </c>
      <c r="AG49" s="155"/>
      <c r="AH49" s="144" t="str">
        <f>AH48</f>
        <v/>
      </c>
      <c r="AI49" s="144" t="str">
        <f>AI48</f>
        <v/>
      </c>
      <c r="AJ49" s="144" t="str">
        <f>AJ48</f>
        <v/>
      </c>
      <c r="AK49" s="144" t="str">
        <f>AK48</f>
        <v/>
      </c>
      <c r="AL49" s="144" t="str">
        <f>AL48</f>
        <v/>
      </c>
      <c r="AM49" s="143" t="str">
        <f>IF(追加記入欄!EQ60,4,"")</f>
        <v/>
      </c>
      <c r="AN49" s="143" t="str">
        <f>IF(追加記入欄!EE61=0,"",追加記入欄!EE61)</f>
        <v/>
      </c>
      <c r="AO49" s="143" t="str">
        <f>IF(追加記入欄!EE62="","",追加記入欄!EE62)</f>
        <v/>
      </c>
      <c r="AP49" s="152"/>
      <c r="AQ49" s="152"/>
      <c r="AR49" s="143" t="str">
        <f t="shared" si="86"/>
        <v/>
      </c>
      <c r="AS49" s="143" t="str">
        <f t="shared" si="125"/>
        <v/>
      </c>
      <c r="AT49" s="143" t="str">
        <f t="shared" si="121"/>
        <v/>
      </c>
      <c r="AU49" s="143" t="str">
        <f t="shared" si="121"/>
        <v/>
      </c>
      <c r="AV49" s="143" t="str">
        <f t="shared" si="121"/>
        <v/>
      </c>
      <c r="AW49" s="143" t="str">
        <f t="shared" si="121"/>
        <v/>
      </c>
      <c r="AX49" s="143" t="str">
        <f t="shared" si="121"/>
        <v/>
      </c>
      <c r="AY49" s="143" t="str">
        <f t="shared" si="121"/>
        <v/>
      </c>
      <c r="AZ49" s="143" t="str">
        <f t="shared" si="121"/>
        <v/>
      </c>
    </row>
    <row r="50" spans="1:52" s="138" customFormat="1">
      <c r="A50" s="132">
        <v>45</v>
      </c>
      <c r="B50" s="133">
        <v>12</v>
      </c>
      <c r="C50" s="133" t="str">
        <f>IF(追加記入欄!EB10="", "", 追加記入欄!EB10)</f>
        <v/>
      </c>
      <c r="D50" s="133">
        <f t="shared" si="97"/>
        <v>0</v>
      </c>
      <c r="E50" s="133">
        <f t="shared" si="98"/>
        <v>0</v>
      </c>
      <c r="F50" s="133">
        <f t="shared" si="99"/>
        <v>0</v>
      </c>
      <c r="G50" s="133">
        <v>1</v>
      </c>
      <c r="H50" s="133">
        <f t="shared" si="101"/>
        <v>0</v>
      </c>
      <c r="I50" s="133">
        <f>SUM(H$50:H50)*H50</f>
        <v>0</v>
      </c>
      <c r="J50" s="133">
        <f>SUM(H50:H53)</f>
        <v>0</v>
      </c>
      <c r="K50" s="133">
        <f t="shared" si="102"/>
        <v>0</v>
      </c>
      <c r="L50" s="132">
        <f t="shared" si="100"/>
        <v>0</v>
      </c>
      <c r="M50" s="132">
        <f>IF(L50=0,0,SUM(L$6:L50))</f>
        <v>0</v>
      </c>
      <c r="N50" s="134"/>
      <c r="O50" s="134"/>
      <c r="P50" s="134"/>
      <c r="Q50" s="135"/>
      <c r="R50" s="134" t="str">
        <f t="shared" si="103"/>
        <v/>
      </c>
      <c r="S50" s="136" t="str">
        <f t="shared" si="104"/>
        <v/>
      </c>
      <c r="T50" s="136" t="str">
        <f>T$6</f>
        <v/>
      </c>
      <c r="U50" s="136" t="str">
        <f>U$6</f>
        <v/>
      </c>
      <c r="V50" s="136" t="str">
        <f>V$6</f>
        <v/>
      </c>
      <c r="W50" s="136" t="str">
        <f>W46</f>
        <v/>
      </c>
      <c r="X50" s="137" t="str">
        <f>IF(追加記入欄!DJ7="", "",追加記入欄!DJ7)</f>
        <v/>
      </c>
      <c r="Y50" s="137" t="str">
        <f>IF(追加記入欄!EB12="", "",追加記入欄!EB12)</f>
        <v/>
      </c>
      <c r="Z50" s="136" t="str">
        <f>IF(追加記入欄!EP13,1,"")</f>
        <v/>
      </c>
      <c r="AA50" s="136" t="str">
        <f>IF(追加記入欄!EB14="", "",追加記入欄!EB14)</f>
        <v/>
      </c>
      <c r="AB50" s="136" t="str">
        <f>IF(ISBLANK(追加記入欄!EC16),"",追加記入欄!EC16)</f>
        <v/>
      </c>
      <c r="AC50" s="137" t="str">
        <f>IF(追加記入欄!EC18="", "",追加記入欄!EC18)</f>
        <v/>
      </c>
      <c r="AD50" s="136" t="str">
        <f>IF(追加記入欄!EC26="", "",追加記入欄!EC26)</f>
        <v/>
      </c>
      <c r="AE50" s="136" t="str">
        <f>IF(追加記入欄!EC30="", "",追加記入欄!EC30)</f>
        <v/>
      </c>
      <c r="AF50" s="136" t="str">
        <f>IF(追加記入欄!EE32="", "",追加記入欄!EE32)</f>
        <v/>
      </c>
      <c r="AG50" s="155"/>
      <c r="AH50" s="136" t="str">
        <f>IF(追加記入欄!EN66,1,IF(追加記入欄!EO66,2,""))</f>
        <v/>
      </c>
      <c r="AI50" s="136" t="str">
        <f>IF(追加記入欄!EN67=TRUE,1,
    IF(追加記入欄!EO67=TRUE,2,
        IF(追加記入欄!EP67=TRUE,3,
            IF(追加記入欄!EN68=TRUE,4,
                IF(追加記入欄!EO68=TRUE,5,"")
            )
        )
    )
)</f>
        <v/>
      </c>
      <c r="AJ50" s="136" t="str">
        <f>IF(追加記入欄!EN69,1,IF(追加記入欄!EO69,2,IF(追加記入欄!EP69,3,"")))</f>
        <v/>
      </c>
      <c r="AK50" s="136" t="str">
        <f>IF(追加記入欄!EN70,1,IF(追加記入欄!EO70,2,IF(追加記入欄!EP70,3,"")))</f>
        <v/>
      </c>
      <c r="AL50" s="136" t="str">
        <f>IF(追加記入欄!EN71,1,IF(追加記入欄!EO71,2,IF(追加記入欄!EP71,3,"")))</f>
        <v/>
      </c>
      <c r="AM50" s="136" t="str">
        <f>IF(追加記入欄!EN72,1,"")</f>
        <v/>
      </c>
      <c r="AN50" s="136" t="str">
        <f>IF(追加記入欄!DJ73=0,"",追加記入欄!DJ73)</f>
        <v/>
      </c>
      <c r="AO50" s="136" t="str">
        <f>IF(追加記入欄!DJ74="","",追加記入欄!DJ74)</f>
        <v/>
      </c>
      <c r="AP50" s="152"/>
      <c r="AQ50" s="152"/>
      <c r="AR50" s="136" t="str">
        <f t="shared" si="86"/>
        <v/>
      </c>
      <c r="AS50" s="136" t="str">
        <f>IF(追加記入欄!EF20="", "", 追加記入欄!EF20)</f>
        <v/>
      </c>
      <c r="AT50" s="136" t="str">
        <f>IF(追加記入欄!EF21="", "", 追加記入欄!EF21)</f>
        <v/>
      </c>
      <c r="AU50" s="136" t="str">
        <f>IF(追加記入欄!EF22="", "", 追加記入欄!EF22)</f>
        <v/>
      </c>
      <c r="AV50" s="136" t="str">
        <f>IF(追加記入欄!EF23="", "", 追加記入欄!EF23)</f>
        <v/>
      </c>
      <c r="AW50" s="136" t="str">
        <f>IF(追加記入欄!EF24="", "", 追加記入欄!EF24)</f>
        <v/>
      </c>
      <c r="AX50" s="136" t="str">
        <f>IF(追加記入欄!EF25="", "", 追加記入欄!EF25)</f>
        <v/>
      </c>
      <c r="AY50" s="136" t="str">
        <f>IF(追加記入欄!EP28,1,"")</f>
        <v/>
      </c>
      <c r="AZ50" s="136" t="str">
        <f>IF(追加記入欄!EB11="", "", 追加記入欄!EB11)</f>
        <v/>
      </c>
    </row>
    <row r="51" spans="1:52" s="138" customFormat="1">
      <c r="A51" s="132">
        <v>46</v>
      </c>
      <c r="B51" s="133">
        <v>12</v>
      </c>
      <c r="C51" s="133" t="str">
        <f>C50</f>
        <v/>
      </c>
      <c r="D51" s="133">
        <f t="shared" si="97"/>
        <v>0</v>
      </c>
      <c r="E51" s="133">
        <f t="shared" si="98"/>
        <v>0</v>
      </c>
      <c r="F51" s="133">
        <f t="shared" si="99"/>
        <v>0</v>
      </c>
      <c r="G51" s="133">
        <v>2</v>
      </c>
      <c r="H51" s="133">
        <f t="shared" si="101"/>
        <v>0</v>
      </c>
      <c r="I51" s="133">
        <f>SUM(H$50:H51)*H51</f>
        <v>0</v>
      </c>
      <c r="J51" s="133">
        <f>SUM(H50:H53)</f>
        <v>0</v>
      </c>
      <c r="K51" s="133">
        <f t="shared" si="102"/>
        <v>0</v>
      </c>
      <c r="L51" s="132">
        <f t="shared" si="100"/>
        <v>0</v>
      </c>
      <c r="M51" s="132">
        <f>IF(L51=0,0,SUM(L$6:L51))</f>
        <v>0</v>
      </c>
      <c r="N51" s="134"/>
      <c r="O51" s="134"/>
      <c r="P51" s="134"/>
      <c r="Q51" s="135"/>
      <c r="R51" s="134" t="str">
        <f t="shared" si="103"/>
        <v/>
      </c>
      <c r="S51" s="136" t="str">
        <f t="shared" si="104"/>
        <v/>
      </c>
      <c r="T51" s="136" t="str">
        <f t="shared" ref="T51:V53" si="128">T50</f>
        <v/>
      </c>
      <c r="U51" s="136" t="str">
        <f t="shared" si="128"/>
        <v/>
      </c>
      <c r="V51" s="136" t="str">
        <f t="shared" si="128"/>
        <v/>
      </c>
      <c r="W51" s="136" t="str">
        <f t="shared" ref="W51:AD52" si="129">W50</f>
        <v/>
      </c>
      <c r="X51" s="137" t="str">
        <f t="shared" si="129"/>
        <v/>
      </c>
      <c r="Y51" s="137" t="str">
        <f>Y50</f>
        <v/>
      </c>
      <c r="Z51" s="137" t="str">
        <f t="shared" si="129"/>
        <v/>
      </c>
      <c r="AA51" s="137" t="str">
        <f t="shared" si="129"/>
        <v/>
      </c>
      <c r="AB51" s="137" t="str">
        <f t="shared" si="129"/>
        <v/>
      </c>
      <c r="AC51" s="137" t="str">
        <f t="shared" si="129"/>
        <v/>
      </c>
      <c r="AD51" s="137" t="str">
        <f t="shared" si="129"/>
        <v/>
      </c>
      <c r="AE51" s="137" t="str">
        <f t="shared" ref="AE51:AH52" si="130">AE50</f>
        <v/>
      </c>
      <c r="AF51" s="137" t="str">
        <f t="shared" si="130"/>
        <v/>
      </c>
      <c r="AG51" s="155"/>
      <c r="AH51" s="137" t="str">
        <f>AH50</f>
        <v/>
      </c>
      <c r="AI51" s="137" t="str">
        <f t="shared" ref="AI51:AL52" si="131">AI50</f>
        <v/>
      </c>
      <c r="AJ51" s="137" t="str">
        <f t="shared" si="131"/>
        <v/>
      </c>
      <c r="AK51" s="137" t="str">
        <f t="shared" si="131"/>
        <v/>
      </c>
      <c r="AL51" s="137" t="str">
        <f t="shared" si="131"/>
        <v/>
      </c>
      <c r="AM51" s="136" t="str">
        <f>IF(追加記入欄!EO72,2,"")</f>
        <v/>
      </c>
      <c r="AN51" s="136" t="str">
        <f>IF(追加記入欄!DQ73=0,"",追加記入欄!DQ73)</f>
        <v/>
      </c>
      <c r="AO51" s="136" t="str">
        <f>IF(追加記入欄!DQ74="","",追加記入欄!DQ74)</f>
        <v/>
      </c>
      <c r="AP51" s="152"/>
      <c r="AQ51" s="152"/>
      <c r="AR51" s="136" t="str">
        <f t="shared" si="86"/>
        <v/>
      </c>
      <c r="AS51" s="136" t="str">
        <f>AS50</f>
        <v/>
      </c>
      <c r="AT51" s="136" t="str">
        <f t="shared" ref="AT51:AZ53" si="132">AT50</f>
        <v/>
      </c>
      <c r="AU51" s="136" t="str">
        <f t="shared" si="132"/>
        <v/>
      </c>
      <c r="AV51" s="136" t="str">
        <f t="shared" si="132"/>
        <v/>
      </c>
      <c r="AW51" s="136" t="str">
        <f t="shared" si="132"/>
        <v/>
      </c>
      <c r="AX51" s="136" t="str">
        <f t="shared" si="132"/>
        <v/>
      </c>
      <c r="AY51" s="136" t="str">
        <f t="shared" si="132"/>
        <v/>
      </c>
      <c r="AZ51" s="136" t="str">
        <f t="shared" si="132"/>
        <v/>
      </c>
    </row>
    <row r="52" spans="1:52" s="138" customFormat="1">
      <c r="A52" s="132">
        <v>47</v>
      </c>
      <c r="B52" s="133">
        <v>12</v>
      </c>
      <c r="C52" s="133" t="str">
        <f t="shared" ref="C52:C53" si="133">C51</f>
        <v/>
      </c>
      <c r="D52" s="133">
        <f t="shared" si="97"/>
        <v>0</v>
      </c>
      <c r="E52" s="133">
        <f t="shared" si="98"/>
        <v>0</v>
      </c>
      <c r="F52" s="133">
        <f t="shared" si="99"/>
        <v>0</v>
      </c>
      <c r="G52" s="133">
        <v>3</v>
      </c>
      <c r="H52" s="133">
        <f t="shared" si="101"/>
        <v>0</v>
      </c>
      <c r="I52" s="133">
        <f>SUM(H$50:H52)*H52</f>
        <v>0</v>
      </c>
      <c r="J52" s="133">
        <f>SUM(H$50:H$53)</f>
        <v>0</v>
      </c>
      <c r="K52" s="133">
        <f t="shared" si="102"/>
        <v>0</v>
      </c>
      <c r="L52" s="132">
        <f t="shared" si="100"/>
        <v>0</v>
      </c>
      <c r="M52" s="132">
        <f>IF(L52=0,0,SUM(L$6:L52))</f>
        <v>0</v>
      </c>
      <c r="N52" s="134"/>
      <c r="O52" s="134"/>
      <c r="P52" s="134"/>
      <c r="Q52" s="135"/>
      <c r="R52" s="134" t="str">
        <f t="shared" si="103"/>
        <v/>
      </c>
      <c r="S52" s="136" t="str">
        <f t="shared" si="104"/>
        <v/>
      </c>
      <c r="T52" s="136" t="str">
        <f t="shared" si="128"/>
        <v/>
      </c>
      <c r="U52" s="136" t="str">
        <f t="shared" si="128"/>
        <v/>
      </c>
      <c r="V52" s="136" t="str">
        <f t="shared" si="128"/>
        <v/>
      </c>
      <c r="W52" s="136" t="str">
        <f t="shared" si="129"/>
        <v/>
      </c>
      <c r="X52" s="137" t="str">
        <f t="shared" si="129"/>
        <v/>
      </c>
      <c r="Y52" s="137" t="str">
        <f t="shared" si="129"/>
        <v/>
      </c>
      <c r="Z52" s="137" t="str">
        <f t="shared" si="129"/>
        <v/>
      </c>
      <c r="AA52" s="137" t="str">
        <f t="shared" si="129"/>
        <v/>
      </c>
      <c r="AB52" s="137" t="str">
        <f t="shared" si="129"/>
        <v/>
      </c>
      <c r="AC52" s="137" t="str">
        <f t="shared" si="129"/>
        <v/>
      </c>
      <c r="AD52" s="137" t="str">
        <f t="shared" si="129"/>
        <v/>
      </c>
      <c r="AE52" s="137" t="str">
        <f t="shared" si="130"/>
        <v/>
      </c>
      <c r="AF52" s="137" t="str">
        <f t="shared" si="130"/>
        <v/>
      </c>
      <c r="AG52" s="155"/>
      <c r="AH52" s="137" t="str">
        <f t="shared" si="130"/>
        <v/>
      </c>
      <c r="AI52" s="137" t="str">
        <f t="shared" si="131"/>
        <v/>
      </c>
      <c r="AJ52" s="137" t="str">
        <f t="shared" si="131"/>
        <v/>
      </c>
      <c r="AK52" s="137" t="str">
        <f t="shared" si="131"/>
        <v/>
      </c>
      <c r="AL52" s="137" t="str">
        <f t="shared" si="131"/>
        <v/>
      </c>
      <c r="AM52" s="136" t="str">
        <f>IF(追加記入欄!EP72,3,"")</f>
        <v/>
      </c>
      <c r="AN52" s="136" t="str">
        <f>IF(追加記入欄!DX73=0,"",追加記入欄!DX73)</f>
        <v/>
      </c>
      <c r="AO52" s="136" t="str">
        <f>IF(追加記入欄!DX74="","",追加記入欄!DX74)</f>
        <v/>
      </c>
      <c r="AP52" s="152"/>
      <c r="AQ52" s="152"/>
      <c r="AR52" s="136" t="str">
        <f t="shared" si="86"/>
        <v/>
      </c>
      <c r="AS52" s="136" t="str">
        <f t="shared" ref="AS52:AS53" si="134">AS51</f>
        <v/>
      </c>
      <c r="AT52" s="136" t="str">
        <f t="shared" si="132"/>
        <v/>
      </c>
      <c r="AU52" s="136" t="str">
        <f t="shared" si="132"/>
        <v/>
      </c>
      <c r="AV52" s="136" t="str">
        <f t="shared" si="132"/>
        <v/>
      </c>
      <c r="AW52" s="136" t="str">
        <f t="shared" si="132"/>
        <v/>
      </c>
      <c r="AX52" s="136" t="str">
        <f t="shared" si="132"/>
        <v/>
      </c>
      <c r="AY52" s="136" t="str">
        <f t="shared" si="132"/>
        <v/>
      </c>
      <c r="AZ52" s="136" t="str">
        <f t="shared" si="132"/>
        <v/>
      </c>
    </row>
    <row r="53" spans="1:52" s="138" customFormat="1">
      <c r="A53" s="132">
        <v>48</v>
      </c>
      <c r="B53" s="133">
        <v>12</v>
      </c>
      <c r="C53" s="133" t="str">
        <f t="shared" si="133"/>
        <v/>
      </c>
      <c r="D53" s="133">
        <f t="shared" si="97"/>
        <v>0</v>
      </c>
      <c r="E53" s="133">
        <f t="shared" si="98"/>
        <v>0</v>
      </c>
      <c r="F53" s="133">
        <f t="shared" si="99"/>
        <v>0</v>
      </c>
      <c r="G53" s="133">
        <v>4</v>
      </c>
      <c r="H53" s="133">
        <f t="shared" si="101"/>
        <v>0</v>
      </c>
      <c r="I53" s="133">
        <f>SUM(H$50:H53)*H53</f>
        <v>0</v>
      </c>
      <c r="J53" s="133">
        <f>SUM(H$50:H$53)</f>
        <v>0</v>
      </c>
      <c r="K53" s="133">
        <f t="shared" si="102"/>
        <v>0</v>
      </c>
      <c r="L53" s="132">
        <f t="shared" si="100"/>
        <v>0</v>
      </c>
      <c r="M53" s="132">
        <f>IF(L53=0,0,SUM(L$6:L53))</f>
        <v>0</v>
      </c>
      <c r="N53" s="134"/>
      <c r="O53" s="134"/>
      <c r="P53" s="134"/>
      <c r="Q53" s="135"/>
      <c r="R53" s="134" t="str">
        <f t="shared" si="103"/>
        <v/>
      </c>
      <c r="S53" s="136" t="str">
        <f t="shared" si="104"/>
        <v/>
      </c>
      <c r="T53" s="136" t="str">
        <f t="shared" si="128"/>
        <v/>
      </c>
      <c r="U53" s="136" t="str">
        <f t="shared" si="128"/>
        <v/>
      </c>
      <c r="V53" s="136" t="str">
        <f t="shared" si="128"/>
        <v/>
      </c>
      <c r="W53" s="136" t="str">
        <f>W52</f>
        <v/>
      </c>
      <c r="X53" s="137" t="str">
        <f>X52</f>
        <v/>
      </c>
      <c r="Y53" s="137" t="str">
        <f t="shared" ref="Y53" si="135">Y52</f>
        <v/>
      </c>
      <c r="Z53" s="137" t="str">
        <f t="shared" ref="Z53:AF53" si="136">Z52</f>
        <v/>
      </c>
      <c r="AA53" s="137" t="str">
        <f t="shared" si="136"/>
        <v/>
      </c>
      <c r="AB53" s="137" t="str">
        <f t="shared" si="136"/>
        <v/>
      </c>
      <c r="AC53" s="137" t="str">
        <f t="shared" si="136"/>
        <v/>
      </c>
      <c r="AD53" s="137" t="str">
        <f t="shared" si="136"/>
        <v/>
      </c>
      <c r="AE53" s="137" t="str">
        <f t="shared" si="136"/>
        <v/>
      </c>
      <c r="AF53" s="137" t="str">
        <f t="shared" si="136"/>
        <v/>
      </c>
      <c r="AG53" s="155"/>
      <c r="AH53" s="137" t="str">
        <f>AH52</f>
        <v/>
      </c>
      <c r="AI53" s="137" t="str">
        <f>AI52</f>
        <v/>
      </c>
      <c r="AJ53" s="137" t="str">
        <f>AJ52</f>
        <v/>
      </c>
      <c r="AK53" s="137" t="str">
        <f>AK52</f>
        <v/>
      </c>
      <c r="AL53" s="137" t="str">
        <f>AL52</f>
        <v/>
      </c>
      <c r="AM53" s="136" t="str">
        <f>IF(追加記入欄!EQ72,4,"")</f>
        <v/>
      </c>
      <c r="AN53" s="136" t="str">
        <f>IF(追加記入欄!EE73=0,"",追加記入欄!EE73)</f>
        <v/>
      </c>
      <c r="AO53" s="136" t="str">
        <f>IF(追加記入欄!EE74="","",追加記入欄!EE74)</f>
        <v/>
      </c>
      <c r="AP53" s="152"/>
      <c r="AQ53" s="152"/>
      <c r="AR53" s="136" t="str">
        <f t="shared" si="86"/>
        <v/>
      </c>
      <c r="AS53" s="136" t="str">
        <f t="shared" si="134"/>
        <v/>
      </c>
      <c r="AT53" s="136" t="str">
        <f t="shared" si="132"/>
        <v/>
      </c>
      <c r="AU53" s="136" t="str">
        <f t="shared" si="132"/>
        <v/>
      </c>
      <c r="AV53" s="136" t="str">
        <f t="shared" si="132"/>
        <v/>
      </c>
      <c r="AW53" s="136" t="str">
        <f t="shared" si="132"/>
        <v/>
      </c>
      <c r="AX53" s="136" t="str">
        <f t="shared" si="132"/>
        <v/>
      </c>
      <c r="AY53" s="136" t="str">
        <f t="shared" si="132"/>
        <v/>
      </c>
      <c r="AZ53" s="136" t="str">
        <f t="shared" si="132"/>
        <v/>
      </c>
    </row>
    <row r="54" spans="1:52" s="151" customFormat="1">
      <c r="A54" s="145">
        <v>49</v>
      </c>
      <c r="B54" s="146">
        <v>13</v>
      </c>
      <c r="C54" s="146" t="str">
        <f>IF(追加記入欄!FJ10="", "", 追加記入欄!FJ10)</f>
        <v/>
      </c>
      <c r="D54" s="146">
        <f t="shared" si="97"/>
        <v>0</v>
      </c>
      <c r="E54" s="146">
        <f t="shared" si="98"/>
        <v>0</v>
      </c>
      <c r="F54" s="146">
        <f t="shared" si="99"/>
        <v>0</v>
      </c>
      <c r="G54" s="146">
        <v>1</v>
      </c>
      <c r="H54" s="146">
        <f t="shared" si="101"/>
        <v>0</v>
      </c>
      <c r="I54" s="146">
        <f>SUM(H$54:H54)*H54</f>
        <v>0</v>
      </c>
      <c r="J54" s="146">
        <f>SUM(H54:H57)</f>
        <v>0</v>
      </c>
      <c r="K54" s="146">
        <f t="shared" si="102"/>
        <v>0</v>
      </c>
      <c r="L54" s="145">
        <f t="shared" si="100"/>
        <v>0</v>
      </c>
      <c r="M54" s="145">
        <f>IF(L54=0,0,SUM(L$6:L54))</f>
        <v>0</v>
      </c>
      <c r="N54" s="147"/>
      <c r="O54" s="147"/>
      <c r="P54" s="147"/>
      <c r="Q54" s="148"/>
      <c r="R54" s="147" t="str">
        <f t="shared" si="103"/>
        <v/>
      </c>
      <c r="S54" s="149" t="str">
        <f t="shared" si="104"/>
        <v/>
      </c>
      <c r="T54" s="149" t="str">
        <f>T$6</f>
        <v/>
      </c>
      <c r="U54" s="149" t="str">
        <f>U$6</f>
        <v/>
      </c>
      <c r="V54" s="149" t="str">
        <f>V$6</f>
        <v/>
      </c>
      <c r="W54" s="149" t="str">
        <f>IF(追加記入欄!GN4=TRUE,1,IF(追加記入欄!GO4=TRUE,2,IF(追加記入欄!GP4=TRUE,3,IF(追加記入欄!GQ4=TRUE,4,""))))</f>
        <v/>
      </c>
      <c r="X54" s="150" t="str">
        <f>IF(追加記入欄!FJ7="", "",追加記入欄!FJ7)</f>
        <v/>
      </c>
      <c r="Y54" s="150" t="str">
        <f>IF(追加記入欄!FJ12="", "",追加記入欄!FJ12)</f>
        <v/>
      </c>
      <c r="Z54" s="149" t="str">
        <f>IF(追加記入欄!GN13,1,"")</f>
        <v/>
      </c>
      <c r="AA54" s="149" t="str">
        <f>IF(追加記入欄!FJ14="", "",追加記入欄!FJ14)</f>
        <v/>
      </c>
      <c r="AB54" s="149" t="str">
        <f>IF(ISBLANK(追加記入欄!FK16),"",追加記入欄!FK16)</f>
        <v/>
      </c>
      <c r="AC54" s="150" t="str">
        <f>IF(追加記入欄!FK18="", "",追加記入欄!FK18)</f>
        <v/>
      </c>
      <c r="AD54" s="149" t="str">
        <f>IF(追加記入欄!FK26="", "",追加記入欄!FK26)</f>
        <v/>
      </c>
      <c r="AE54" s="149" t="str">
        <f>IF(追加記入欄!FK30="", "",追加記入欄!FK30)</f>
        <v/>
      </c>
      <c r="AF54" s="149" t="str">
        <f>IF(追加記入欄!FM32="", "",追加記入欄!FM32)</f>
        <v/>
      </c>
      <c r="AG54" s="155"/>
      <c r="AH54" s="149" t="str">
        <f>IF(追加記入欄!GN42,1,IF(追加記入欄!GO42,2,""))</f>
        <v/>
      </c>
      <c r="AI54" s="149" t="str">
        <f>IF(追加記入欄!GN43=TRUE,1,
    IF(追加記入欄!GO43=TRUE,2,
        IF(追加記入欄!GP43=TRUE,3,
            IF(追加記入欄!GN44=TRUE,4,
                IF(追加記入欄!GO44=TRUE,5,"")
            )
        )
    )
)</f>
        <v/>
      </c>
      <c r="AJ54" s="149" t="str">
        <f>IF(追加記入欄!GN45,1,IF(追加記入欄!GO45,2,IF(追加記入欄!GP45,3,"")))</f>
        <v/>
      </c>
      <c r="AK54" s="149" t="str">
        <f>IF(追加記入欄!GN46,1,IF(追加記入欄!GO46,2,IF(追加記入欄!GP46,3,"")))</f>
        <v/>
      </c>
      <c r="AL54" s="149" t="str">
        <f>IF(追加記入欄!GN47,1,IF(追加記入欄!GO47,2,IF(追加記入欄!GP47,3,"")))</f>
        <v/>
      </c>
      <c r="AM54" s="149" t="str">
        <f>IF(追加記入欄!GN48,1,"")</f>
        <v/>
      </c>
      <c r="AN54" s="149" t="str">
        <f>IF(追加記入欄!FJ49=0,"",追加記入欄!FJ49)</f>
        <v/>
      </c>
      <c r="AO54" s="149" t="str">
        <f>IF(追加記入欄!FJ50="","",追加記入欄!FJ50)</f>
        <v/>
      </c>
      <c r="AP54" s="152"/>
      <c r="AQ54" s="152"/>
      <c r="AR54" s="149" t="str">
        <f t="shared" si="86"/>
        <v/>
      </c>
      <c r="AS54" s="149" t="str">
        <f>IF(追加記入欄!FN20="", "", 追加記入欄!FN20)</f>
        <v/>
      </c>
      <c r="AT54" s="149" t="str">
        <f>IF(追加記入欄!FN21="", "", 追加記入欄!FN21)</f>
        <v/>
      </c>
      <c r="AU54" s="149" t="str">
        <f>IF(追加記入欄!FN22="", "", 追加記入欄!FN22)</f>
        <v/>
      </c>
      <c r="AV54" s="149" t="str">
        <f>IF(追加記入欄!FN23="", "", 追加記入欄!FN23)</f>
        <v/>
      </c>
      <c r="AW54" s="149" t="str">
        <f>IF(追加記入欄!FN24="", "", 追加記入欄!FN24)</f>
        <v/>
      </c>
      <c r="AX54" s="149" t="str">
        <f>IF(追加記入欄!FN25="", "", 追加記入欄!FN25)</f>
        <v/>
      </c>
      <c r="AY54" s="149" t="str">
        <f>IF(追加記入欄!GN28,1,"")</f>
        <v/>
      </c>
      <c r="AZ54" s="149" t="str">
        <f>IF(追加記入欄!FJ11="", "", 追加記入欄!FJ11)</f>
        <v/>
      </c>
    </row>
    <row r="55" spans="1:52" s="151" customFormat="1">
      <c r="A55" s="145">
        <v>50</v>
      </c>
      <c r="B55" s="146">
        <v>13</v>
      </c>
      <c r="C55" s="146" t="str">
        <f>C54</f>
        <v/>
      </c>
      <c r="D55" s="146">
        <f t="shared" si="97"/>
        <v>0</v>
      </c>
      <c r="E55" s="146">
        <f t="shared" si="98"/>
        <v>0</v>
      </c>
      <c r="F55" s="146">
        <f t="shared" si="99"/>
        <v>0</v>
      </c>
      <c r="G55" s="146">
        <v>2</v>
      </c>
      <c r="H55" s="146">
        <f t="shared" si="101"/>
        <v>0</v>
      </c>
      <c r="I55" s="146">
        <f>SUM(H$54:H55)*H55</f>
        <v>0</v>
      </c>
      <c r="J55" s="146">
        <f>SUM(H54:H57)</f>
        <v>0</v>
      </c>
      <c r="K55" s="146">
        <f t="shared" si="102"/>
        <v>0</v>
      </c>
      <c r="L55" s="145">
        <f t="shared" si="100"/>
        <v>0</v>
      </c>
      <c r="M55" s="145">
        <f>IF(L55=0,0,SUM(L$6:L55))</f>
        <v>0</v>
      </c>
      <c r="N55" s="147"/>
      <c r="O55" s="147"/>
      <c r="P55" s="147"/>
      <c r="Q55" s="148"/>
      <c r="R55" s="147" t="str">
        <f t="shared" si="103"/>
        <v/>
      </c>
      <c r="S55" s="149" t="str">
        <f t="shared" si="104"/>
        <v/>
      </c>
      <c r="T55" s="149" t="str">
        <f t="shared" ref="T55:V57" si="137">T54</f>
        <v/>
      </c>
      <c r="U55" s="149" t="str">
        <f t="shared" si="137"/>
        <v/>
      </c>
      <c r="V55" s="149" t="str">
        <f t="shared" si="137"/>
        <v/>
      </c>
      <c r="W55" s="149" t="str">
        <f t="shared" ref="W55:AD56" si="138">W54</f>
        <v/>
      </c>
      <c r="X55" s="150" t="str">
        <f t="shared" ref="X55" si="139">X54</f>
        <v/>
      </c>
      <c r="Y55" s="150" t="str">
        <f t="shared" ref="Y55" si="140">Y54</f>
        <v/>
      </c>
      <c r="Z55" s="150" t="str">
        <f t="shared" si="138"/>
        <v/>
      </c>
      <c r="AA55" s="150" t="str">
        <f t="shared" si="138"/>
        <v/>
      </c>
      <c r="AB55" s="150" t="str">
        <f t="shared" si="138"/>
        <v/>
      </c>
      <c r="AC55" s="150" t="str">
        <f t="shared" si="138"/>
        <v/>
      </c>
      <c r="AD55" s="150" t="str">
        <f t="shared" si="138"/>
        <v/>
      </c>
      <c r="AE55" s="150" t="str">
        <f t="shared" ref="AE55:AH56" si="141">AE54</f>
        <v/>
      </c>
      <c r="AF55" s="150" t="str">
        <f t="shared" si="141"/>
        <v/>
      </c>
      <c r="AG55" s="155"/>
      <c r="AH55" s="150" t="str">
        <f>AH54</f>
        <v/>
      </c>
      <c r="AI55" s="150" t="str">
        <f t="shared" ref="AI55:AL56" si="142">AI54</f>
        <v/>
      </c>
      <c r="AJ55" s="150" t="str">
        <f t="shared" si="142"/>
        <v/>
      </c>
      <c r="AK55" s="150" t="str">
        <f t="shared" si="142"/>
        <v/>
      </c>
      <c r="AL55" s="150" t="str">
        <f t="shared" si="142"/>
        <v/>
      </c>
      <c r="AM55" s="149" t="str">
        <f>IF(追加記入欄!GO48,2,"")</f>
        <v/>
      </c>
      <c r="AN55" s="149" t="str">
        <f>IF(追加記入欄!FQ49=0,"",追加記入欄!FQ49)</f>
        <v/>
      </c>
      <c r="AO55" s="149" t="str">
        <f>IF(追加記入欄!FQ50="","",追加記入欄!FQ50)</f>
        <v/>
      </c>
      <c r="AP55" s="152"/>
      <c r="AQ55" s="152"/>
      <c r="AR55" s="149" t="str">
        <f t="shared" si="86"/>
        <v/>
      </c>
      <c r="AS55" s="149" t="str">
        <f>AS54</f>
        <v/>
      </c>
      <c r="AT55" s="149" t="str">
        <f t="shared" ref="AT55:AZ57" si="143">AT54</f>
        <v/>
      </c>
      <c r="AU55" s="149" t="str">
        <f t="shared" si="143"/>
        <v/>
      </c>
      <c r="AV55" s="149" t="str">
        <f t="shared" si="143"/>
        <v/>
      </c>
      <c r="AW55" s="149" t="str">
        <f t="shared" si="143"/>
        <v/>
      </c>
      <c r="AX55" s="149" t="str">
        <f t="shared" si="143"/>
        <v/>
      </c>
      <c r="AY55" s="149" t="str">
        <f t="shared" si="143"/>
        <v/>
      </c>
      <c r="AZ55" s="149" t="str">
        <f t="shared" si="143"/>
        <v/>
      </c>
    </row>
    <row r="56" spans="1:52" s="151" customFormat="1">
      <c r="A56" s="145">
        <v>51</v>
      </c>
      <c r="B56" s="146">
        <v>13</v>
      </c>
      <c r="C56" s="146" t="str">
        <f t="shared" ref="C56:C57" si="144">C55</f>
        <v/>
      </c>
      <c r="D56" s="146">
        <f t="shared" si="97"/>
        <v>0</v>
      </c>
      <c r="E56" s="146">
        <f t="shared" si="98"/>
        <v>0</v>
      </c>
      <c r="F56" s="146">
        <f t="shared" si="99"/>
        <v>0</v>
      </c>
      <c r="G56" s="146">
        <v>3</v>
      </c>
      <c r="H56" s="146">
        <f t="shared" si="101"/>
        <v>0</v>
      </c>
      <c r="I56" s="146">
        <f>SUM(H$54:H56)*H56</f>
        <v>0</v>
      </c>
      <c r="J56" s="146">
        <f>SUM(H$54:H$57)</f>
        <v>0</v>
      </c>
      <c r="K56" s="146">
        <f t="shared" si="102"/>
        <v>0</v>
      </c>
      <c r="L56" s="145">
        <f t="shared" si="100"/>
        <v>0</v>
      </c>
      <c r="M56" s="145">
        <f>IF(L56=0,0,SUM(L$6:L56))</f>
        <v>0</v>
      </c>
      <c r="N56" s="147"/>
      <c r="O56" s="147"/>
      <c r="P56" s="147"/>
      <c r="Q56" s="148"/>
      <c r="R56" s="147" t="str">
        <f t="shared" si="103"/>
        <v/>
      </c>
      <c r="S56" s="149" t="str">
        <f t="shared" si="104"/>
        <v/>
      </c>
      <c r="T56" s="149" t="str">
        <f t="shared" si="137"/>
        <v/>
      </c>
      <c r="U56" s="149" t="str">
        <f t="shared" si="137"/>
        <v/>
      </c>
      <c r="V56" s="149" t="str">
        <f t="shared" si="137"/>
        <v/>
      </c>
      <c r="W56" s="149" t="str">
        <f t="shared" si="138"/>
        <v/>
      </c>
      <c r="X56" s="150" t="str">
        <f t="shared" ref="X56" si="145">X55</f>
        <v/>
      </c>
      <c r="Y56" s="150" t="str">
        <f t="shared" ref="Y56" si="146">Y55</f>
        <v/>
      </c>
      <c r="Z56" s="150" t="str">
        <f t="shared" si="138"/>
        <v/>
      </c>
      <c r="AA56" s="150" t="str">
        <f t="shared" si="138"/>
        <v/>
      </c>
      <c r="AB56" s="150" t="str">
        <f t="shared" si="138"/>
        <v/>
      </c>
      <c r="AC56" s="150" t="str">
        <f t="shared" si="138"/>
        <v/>
      </c>
      <c r="AD56" s="150" t="str">
        <f t="shared" si="138"/>
        <v/>
      </c>
      <c r="AE56" s="150" t="str">
        <f t="shared" si="141"/>
        <v/>
      </c>
      <c r="AF56" s="150" t="str">
        <f t="shared" si="141"/>
        <v/>
      </c>
      <c r="AG56" s="155"/>
      <c r="AH56" s="150" t="str">
        <f t="shared" si="141"/>
        <v/>
      </c>
      <c r="AI56" s="150" t="str">
        <f t="shared" si="142"/>
        <v/>
      </c>
      <c r="AJ56" s="150" t="str">
        <f t="shared" si="142"/>
        <v/>
      </c>
      <c r="AK56" s="150" t="str">
        <f t="shared" si="142"/>
        <v/>
      </c>
      <c r="AL56" s="150" t="str">
        <f t="shared" si="142"/>
        <v/>
      </c>
      <c r="AM56" s="149" t="str">
        <f>IF(追加記入欄!GP48,3,"")</f>
        <v/>
      </c>
      <c r="AN56" s="149" t="str">
        <f>IF(追加記入欄!FX49=0,"",追加記入欄!FX49)</f>
        <v/>
      </c>
      <c r="AO56" s="149" t="str">
        <f>IF(追加記入欄!FX50="","",追加記入欄!FX50)</f>
        <v/>
      </c>
      <c r="AP56" s="152"/>
      <c r="AQ56" s="152"/>
      <c r="AR56" s="149" t="str">
        <f t="shared" si="86"/>
        <v/>
      </c>
      <c r="AS56" s="149" t="str">
        <f t="shared" ref="AS56:AS57" si="147">AS55</f>
        <v/>
      </c>
      <c r="AT56" s="149" t="str">
        <f t="shared" si="143"/>
        <v/>
      </c>
      <c r="AU56" s="149" t="str">
        <f t="shared" si="143"/>
        <v/>
      </c>
      <c r="AV56" s="149" t="str">
        <f t="shared" si="143"/>
        <v/>
      </c>
      <c r="AW56" s="149" t="str">
        <f t="shared" si="143"/>
        <v/>
      </c>
      <c r="AX56" s="149" t="str">
        <f t="shared" si="143"/>
        <v/>
      </c>
      <c r="AY56" s="149" t="str">
        <f t="shared" si="143"/>
        <v/>
      </c>
      <c r="AZ56" s="149" t="str">
        <f t="shared" si="143"/>
        <v/>
      </c>
    </row>
    <row r="57" spans="1:52" s="151" customFormat="1">
      <c r="A57" s="145">
        <v>52</v>
      </c>
      <c r="B57" s="146">
        <v>13</v>
      </c>
      <c r="C57" s="146" t="str">
        <f t="shared" si="144"/>
        <v/>
      </c>
      <c r="D57" s="146">
        <f t="shared" si="97"/>
        <v>0</v>
      </c>
      <c r="E57" s="146">
        <f t="shared" si="98"/>
        <v>0</v>
      </c>
      <c r="F57" s="146">
        <f t="shared" si="99"/>
        <v>0</v>
      </c>
      <c r="G57" s="146">
        <v>4</v>
      </c>
      <c r="H57" s="146">
        <f t="shared" si="101"/>
        <v>0</v>
      </c>
      <c r="I57" s="146">
        <f>SUM(H$54:H57)*H57</f>
        <v>0</v>
      </c>
      <c r="J57" s="146">
        <f>SUM(H$54:H$57)</f>
        <v>0</v>
      </c>
      <c r="K57" s="146">
        <f t="shared" si="102"/>
        <v>0</v>
      </c>
      <c r="L57" s="145">
        <f t="shared" si="100"/>
        <v>0</v>
      </c>
      <c r="M57" s="145">
        <f>IF(L57=0,0,SUM(L$6:L57))</f>
        <v>0</v>
      </c>
      <c r="N57" s="147"/>
      <c r="O57" s="147"/>
      <c r="P57" s="147"/>
      <c r="Q57" s="148"/>
      <c r="R57" s="147" t="str">
        <f t="shared" si="103"/>
        <v/>
      </c>
      <c r="S57" s="149" t="str">
        <f t="shared" si="104"/>
        <v/>
      </c>
      <c r="T57" s="149" t="str">
        <f t="shared" si="137"/>
        <v/>
      </c>
      <c r="U57" s="149" t="str">
        <f t="shared" si="137"/>
        <v/>
      </c>
      <c r="V57" s="149" t="str">
        <f t="shared" si="137"/>
        <v/>
      </c>
      <c r="W57" s="149" t="str">
        <f>W56</f>
        <v/>
      </c>
      <c r="X57" s="150" t="str">
        <f>X56</f>
        <v/>
      </c>
      <c r="Y57" s="150" t="str">
        <f>Y56</f>
        <v/>
      </c>
      <c r="Z57" s="150" t="str">
        <f t="shared" ref="Z57:AF57" si="148">Z56</f>
        <v/>
      </c>
      <c r="AA57" s="150" t="str">
        <f t="shared" si="148"/>
        <v/>
      </c>
      <c r="AB57" s="150" t="str">
        <f t="shared" si="148"/>
        <v/>
      </c>
      <c r="AC57" s="150" t="str">
        <f t="shared" si="148"/>
        <v/>
      </c>
      <c r="AD57" s="150" t="str">
        <f t="shared" si="148"/>
        <v/>
      </c>
      <c r="AE57" s="150" t="str">
        <f t="shared" si="148"/>
        <v/>
      </c>
      <c r="AF57" s="150" t="str">
        <f t="shared" si="148"/>
        <v/>
      </c>
      <c r="AG57" s="155"/>
      <c r="AH57" s="150" t="str">
        <f>AH56</f>
        <v/>
      </c>
      <c r="AI57" s="150" t="str">
        <f>AI56</f>
        <v/>
      </c>
      <c r="AJ57" s="150" t="str">
        <f>AJ56</f>
        <v/>
      </c>
      <c r="AK57" s="150" t="str">
        <f>AK56</f>
        <v/>
      </c>
      <c r="AL57" s="150" t="str">
        <f>AL56</f>
        <v/>
      </c>
      <c r="AM57" s="149" t="str">
        <f>IF(追加記入欄!GQ48,4,"")</f>
        <v/>
      </c>
      <c r="AN57" s="149" t="str">
        <f>IF(追加記入欄!GE49=0,"",追加記入欄!GE49)</f>
        <v/>
      </c>
      <c r="AO57" s="149" t="str">
        <f>IF(追加記入欄!GE50="","",追加記入欄!GE50)</f>
        <v/>
      </c>
      <c r="AP57" s="152"/>
      <c r="AQ57" s="152"/>
      <c r="AR57" s="149" t="str">
        <f t="shared" si="86"/>
        <v/>
      </c>
      <c r="AS57" s="149" t="str">
        <f t="shared" si="147"/>
        <v/>
      </c>
      <c r="AT57" s="149" t="str">
        <f t="shared" si="143"/>
        <v/>
      </c>
      <c r="AU57" s="149" t="str">
        <f t="shared" si="143"/>
        <v/>
      </c>
      <c r="AV57" s="149" t="str">
        <f t="shared" si="143"/>
        <v/>
      </c>
      <c r="AW57" s="149" t="str">
        <f t="shared" si="143"/>
        <v/>
      </c>
      <c r="AX57" s="149" t="str">
        <f t="shared" si="143"/>
        <v/>
      </c>
      <c r="AY57" s="149" t="str">
        <f t="shared" si="143"/>
        <v/>
      </c>
      <c r="AZ57" s="149" t="str">
        <f t="shared" si="143"/>
        <v/>
      </c>
    </row>
    <row r="58" spans="1:52" s="117" customFormat="1">
      <c r="A58" s="111">
        <v>53</v>
      </c>
      <c r="B58" s="112">
        <v>14</v>
      </c>
      <c r="C58" s="112" t="str">
        <f>IF(追加記入欄!FS10="", "", 追加記入欄!FS10)</f>
        <v/>
      </c>
      <c r="D58" s="112">
        <f t="shared" si="97"/>
        <v>0</v>
      </c>
      <c r="E58" s="112">
        <f t="shared" si="98"/>
        <v>0</v>
      </c>
      <c r="F58" s="112">
        <f>IF(E58&gt;1,D58,0)</f>
        <v>0</v>
      </c>
      <c r="G58" s="112">
        <v>1</v>
      </c>
      <c r="H58" s="112">
        <f t="shared" si="101"/>
        <v>0</v>
      </c>
      <c r="I58" s="112">
        <f>SUM(H$58:H58)*H58</f>
        <v>0</v>
      </c>
      <c r="J58" s="112">
        <f>SUM(H58:H61)</f>
        <v>0</v>
      </c>
      <c r="K58" s="112">
        <f t="shared" si="102"/>
        <v>0</v>
      </c>
      <c r="L58" s="111">
        <f t="shared" si="100"/>
        <v>0</v>
      </c>
      <c r="M58" s="111">
        <f>IF(L58=0,0,SUM(L$6:L58))</f>
        <v>0</v>
      </c>
      <c r="N58" s="113"/>
      <c r="O58" s="113"/>
      <c r="P58" s="113"/>
      <c r="Q58" s="114"/>
      <c r="R58" s="113" t="str">
        <f t="shared" si="103"/>
        <v/>
      </c>
      <c r="S58" s="115" t="str">
        <f t="shared" si="104"/>
        <v/>
      </c>
      <c r="T58" s="115" t="str">
        <f>T$6</f>
        <v/>
      </c>
      <c r="U58" s="115" t="str">
        <f>U$6</f>
        <v/>
      </c>
      <c r="V58" s="115" t="str">
        <f>V$6</f>
        <v/>
      </c>
      <c r="W58" s="115" t="str">
        <f>W54</f>
        <v/>
      </c>
      <c r="X58" s="116" t="str">
        <f>X54</f>
        <v/>
      </c>
      <c r="Y58" s="116" t="str">
        <f>IF(追加記入欄!FS12="", "",追加記入欄!FS12)</f>
        <v/>
      </c>
      <c r="Z58" s="115" t="str">
        <f>IF(追加記入欄!GO13,1,"")</f>
        <v/>
      </c>
      <c r="AA58" s="115" t="str">
        <f>IF(追加記入欄!FS14="", "",追加記入欄!FS14)</f>
        <v/>
      </c>
      <c r="AB58" s="115" t="str">
        <f>IF(ISBLANK(追加記入欄!FT16),"",追加記入欄!FT16)</f>
        <v/>
      </c>
      <c r="AC58" s="116" t="str">
        <f>IF(追加記入欄!FT18="", "",追加記入欄!FT18)</f>
        <v/>
      </c>
      <c r="AD58" s="115" t="str">
        <f>IF(追加記入欄!FT26="", "",追加記入欄!FT26)</f>
        <v/>
      </c>
      <c r="AE58" s="115" t="str">
        <f>IF(追加記入欄!FT30="", "",追加記入欄!FT30)</f>
        <v/>
      </c>
      <c r="AF58" s="115" t="str">
        <f>IF(追加記入欄!FV32="", "",追加記入欄!FV32)</f>
        <v/>
      </c>
      <c r="AG58" s="155"/>
      <c r="AH58" s="115" t="str">
        <f>IF(追加記入欄!GN54,1,IF(追加記入欄!GO54,2,""))</f>
        <v/>
      </c>
      <c r="AI58" s="115" t="str">
        <f>IF(追加記入欄!GN55=TRUE,1,
    IF(追加記入欄!GO55=TRUE,2,
        IF(追加記入欄!GP55=TRUE,3,
            IF(追加記入欄!GN56=TRUE,4,
                IF(追加記入欄!GO56=TRUE,5,"")
            )
        )
    )
)</f>
        <v/>
      </c>
      <c r="AJ58" s="115" t="str">
        <f>IF(追加記入欄!GN57,1,IF(追加記入欄!GO57,2,IF(追加記入欄!GP57,3,"")))</f>
        <v/>
      </c>
      <c r="AK58" s="115" t="str">
        <f>IF(追加記入欄!GN58,1,IF(追加記入欄!GO58,2,IF(追加記入欄!GP58,3,"")))</f>
        <v/>
      </c>
      <c r="AL58" s="115" t="str">
        <f>IF(追加記入欄!GN59,1,IF(追加記入欄!GO59,2,IF(追加記入欄!GP59,3,"")))</f>
        <v/>
      </c>
      <c r="AM58" s="115" t="str">
        <f>IF(追加記入欄!GN60,1,"")</f>
        <v/>
      </c>
      <c r="AN58" s="115" t="str">
        <f>IF(追加記入欄!FJ61=0,"",追加記入欄!FJ61)</f>
        <v/>
      </c>
      <c r="AO58" s="115" t="str">
        <f>IF(追加記入欄!FJ62="","",追加記入欄!FJ62)</f>
        <v/>
      </c>
      <c r="AP58" s="152"/>
      <c r="AQ58" s="152"/>
      <c r="AR58" s="115" t="str">
        <f t="shared" si="86"/>
        <v/>
      </c>
      <c r="AS58" s="115" t="str">
        <f>IF(追加記入欄!FW20="", "", 追加記入欄!FW20)</f>
        <v/>
      </c>
      <c r="AT58" s="115" t="str">
        <f>IF(追加記入欄!FW21="", "", 追加記入欄!FW21)</f>
        <v/>
      </c>
      <c r="AU58" s="115" t="str">
        <f>IF(追加記入欄!FW22="", "", 追加記入欄!FW22)</f>
        <v/>
      </c>
      <c r="AV58" s="115" t="str">
        <f>IF(追加記入欄!FW23="", "", 追加記入欄!FW23)</f>
        <v/>
      </c>
      <c r="AW58" s="115" t="str">
        <f>IF(追加記入欄!FW24="", "", 追加記入欄!FW24)</f>
        <v/>
      </c>
      <c r="AX58" s="115" t="str">
        <f>IF(追加記入欄!FW25="", "", 追加記入欄!FW25)</f>
        <v/>
      </c>
      <c r="AY58" s="115" t="str">
        <f>IF(追加記入欄!GO28,1,"")</f>
        <v/>
      </c>
      <c r="AZ58" s="115" t="str">
        <f>IF(追加記入欄!FS11="", "", 追加記入欄!FS11)</f>
        <v/>
      </c>
    </row>
    <row r="59" spans="1:52" s="117" customFormat="1">
      <c r="A59" s="111">
        <v>54</v>
      </c>
      <c r="B59" s="112">
        <v>14</v>
      </c>
      <c r="C59" s="112" t="str">
        <f>C58</f>
        <v/>
      </c>
      <c r="D59" s="112">
        <f t="shared" si="97"/>
        <v>0</v>
      </c>
      <c r="E59" s="112">
        <f t="shared" si="98"/>
        <v>0</v>
      </c>
      <c r="F59" s="112">
        <f t="shared" si="99"/>
        <v>0</v>
      </c>
      <c r="G59" s="112">
        <v>2</v>
      </c>
      <c r="H59" s="112">
        <f t="shared" si="101"/>
        <v>0</v>
      </c>
      <c r="I59" s="112">
        <f>SUM(H$58:H59)*H59</f>
        <v>0</v>
      </c>
      <c r="J59" s="112">
        <f>SUM(H58:H61)</f>
        <v>0</v>
      </c>
      <c r="K59" s="112">
        <f t="shared" si="102"/>
        <v>0</v>
      </c>
      <c r="L59" s="111">
        <f t="shared" si="100"/>
        <v>0</v>
      </c>
      <c r="M59" s="111">
        <f>IF(L59=0,0,SUM(L$6:L59))</f>
        <v>0</v>
      </c>
      <c r="N59" s="113"/>
      <c r="O59" s="113"/>
      <c r="P59" s="113"/>
      <c r="Q59" s="114"/>
      <c r="R59" s="113" t="str">
        <f t="shared" si="103"/>
        <v/>
      </c>
      <c r="S59" s="115" t="str">
        <f t="shared" si="104"/>
        <v/>
      </c>
      <c r="T59" s="115" t="str">
        <f t="shared" ref="T59:V61" si="149">T58</f>
        <v/>
      </c>
      <c r="U59" s="115" t="str">
        <f t="shared" si="149"/>
        <v/>
      </c>
      <c r="V59" s="115" t="str">
        <f t="shared" si="149"/>
        <v/>
      </c>
      <c r="W59" s="115" t="str">
        <f t="shared" ref="W59:AD60" si="150">W58</f>
        <v/>
      </c>
      <c r="X59" s="116" t="str">
        <f t="shared" ref="X59" si="151">X58</f>
        <v/>
      </c>
      <c r="Y59" s="116" t="str">
        <f t="shared" ref="Y59" si="152">Y58</f>
        <v/>
      </c>
      <c r="Z59" s="116" t="str">
        <f t="shared" si="150"/>
        <v/>
      </c>
      <c r="AA59" s="116" t="str">
        <f t="shared" si="150"/>
        <v/>
      </c>
      <c r="AB59" s="116" t="str">
        <f t="shared" si="150"/>
        <v/>
      </c>
      <c r="AC59" s="116" t="str">
        <f t="shared" si="150"/>
        <v/>
      </c>
      <c r="AD59" s="116" t="str">
        <f t="shared" si="150"/>
        <v/>
      </c>
      <c r="AE59" s="116" t="str">
        <f t="shared" ref="AE59:AH60" si="153">AE58</f>
        <v/>
      </c>
      <c r="AF59" s="116" t="str">
        <f t="shared" si="153"/>
        <v/>
      </c>
      <c r="AG59" s="155"/>
      <c r="AH59" s="116" t="str">
        <f>AH58</f>
        <v/>
      </c>
      <c r="AI59" s="116" t="str">
        <f t="shared" ref="AI59:AL60" si="154">AI58</f>
        <v/>
      </c>
      <c r="AJ59" s="116" t="str">
        <f t="shared" si="154"/>
        <v/>
      </c>
      <c r="AK59" s="116" t="str">
        <f t="shared" si="154"/>
        <v/>
      </c>
      <c r="AL59" s="116" t="str">
        <f t="shared" si="154"/>
        <v/>
      </c>
      <c r="AM59" s="115" t="str">
        <f>IF(追加記入欄!GO60,2,"")</f>
        <v/>
      </c>
      <c r="AN59" s="115" t="str">
        <f>IF(追加記入欄!FQ61=0,"",追加記入欄!FQ61)</f>
        <v/>
      </c>
      <c r="AO59" s="115" t="str">
        <f>IF(追加記入欄!FQ62="","",追加記入欄!FQ62)</f>
        <v/>
      </c>
      <c r="AP59" s="152"/>
      <c r="AQ59" s="152"/>
      <c r="AR59" s="115" t="str">
        <f t="shared" si="86"/>
        <v/>
      </c>
      <c r="AS59" s="115" t="str">
        <f>AS58</f>
        <v/>
      </c>
      <c r="AT59" s="115" t="str">
        <f t="shared" ref="AT59:AZ61" si="155">AT58</f>
        <v/>
      </c>
      <c r="AU59" s="115" t="str">
        <f t="shared" si="155"/>
        <v/>
      </c>
      <c r="AV59" s="115" t="str">
        <f t="shared" si="155"/>
        <v/>
      </c>
      <c r="AW59" s="115" t="str">
        <f t="shared" si="155"/>
        <v/>
      </c>
      <c r="AX59" s="115" t="str">
        <f t="shared" si="155"/>
        <v/>
      </c>
      <c r="AY59" s="115" t="str">
        <f t="shared" si="155"/>
        <v/>
      </c>
      <c r="AZ59" s="115" t="str">
        <f t="shared" si="155"/>
        <v/>
      </c>
    </row>
    <row r="60" spans="1:52" s="117" customFormat="1">
      <c r="A60" s="111">
        <v>55</v>
      </c>
      <c r="B60" s="112">
        <v>14</v>
      </c>
      <c r="C60" s="112" t="str">
        <f t="shared" ref="C60:C61" si="156">C59</f>
        <v/>
      </c>
      <c r="D60" s="112">
        <f t="shared" si="97"/>
        <v>0</v>
      </c>
      <c r="E60" s="112">
        <f t="shared" si="98"/>
        <v>0</v>
      </c>
      <c r="F60" s="112">
        <f t="shared" si="99"/>
        <v>0</v>
      </c>
      <c r="G60" s="112">
        <v>3</v>
      </c>
      <c r="H60" s="112">
        <f t="shared" si="101"/>
        <v>0</v>
      </c>
      <c r="I60" s="112">
        <f>SUM(H$58:H60)*H60</f>
        <v>0</v>
      </c>
      <c r="J60" s="112">
        <f>SUM(H$58:H$61)</f>
        <v>0</v>
      </c>
      <c r="K60" s="112">
        <f t="shared" si="102"/>
        <v>0</v>
      </c>
      <c r="L60" s="111">
        <f t="shared" si="100"/>
        <v>0</v>
      </c>
      <c r="M60" s="111">
        <f>IF(L60=0,0,SUM(L$6:L60))</f>
        <v>0</v>
      </c>
      <c r="N60" s="113"/>
      <c r="O60" s="113"/>
      <c r="P60" s="113"/>
      <c r="Q60" s="114"/>
      <c r="R60" s="113" t="str">
        <f t="shared" si="103"/>
        <v/>
      </c>
      <c r="S60" s="115" t="str">
        <f t="shared" si="104"/>
        <v/>
      </c>
      <c r="T60" s="115" t="str">
        <f t="shared" si="149"/>
        <v/>
      </c>
      <c r="U60" s="115" t="str">
        <f t="shared" si="149"/>
        <v/>
      </c>
      <c r="V60" s="115" t="str">
        <f t="shared" si="149"/>
        <v/>
      </c>
      <c r="W60" s="115" t="str">
        <f t="shared" si="150"/>
        <v/>
      </c>
      <c r="X60" s="116" t="str">
        <f t="shared" ref="X60" si="157">X59</f>
        <v/>
      </c>
      <c r="Y60" s="116" t="str">
        <f t="shared" ref="Y60" si="158">Y59</f>
        <v/>
      </c>
      <c r="Z60" s="116" t="str">
        <f t="shared" si="150"/>
        <v/>
      </c>
      <c r="AA60" s="116" t="str">
        <f t="shared" si="150"/>
        <v/>
      </c>
      <c r="AB60" s="116" t="str">
        <f t="shared" si="150"/>
        <v/>
      </c>
      <c r="AC60" s="116" t="str">
        <f t="shared" si="150"/>
        <v/>
      </c>
      <c r="AD60" s="116" t="str">
        <f t="shared" si="150"/>
        <v/>
      </c>
      <c r="AE60" s="116" t="str">
        <f t="shared" si="153"/>
        <v/>
      </c>
      <c r="AF60" s="116" t="str">
        <f t="shared" si="153"/>
        <v/>
      </c>
      <c r="AG60" s="155"/>
      <c r="AH60" s="116" t="str">
        <f t="shared" si="153"/>
        <v/>
      </c>
      <c r="AI60" s="116" t="str">
        <f t="shared" si="154"/>
        <v/>
      </c>
      <c r="AJ60" s="116" t="str">
        <f t="shared" si="154"/>
        <v/>
      </c>
      <c r="AK60" s="116" t="str">
        <f t="shared" si="154"/>
        <v/>
      </c>
      <c r="AL60" s="116" t="str">
        <f t="shared" si="154"/>
        <v/>
      </c>
      <c r="AM60" s="115" t="str">
        <f>IF(追加記入欄!GP60,3,"")</f>
        <v/>
      </c>
      <c r="AN60" s="115" t="str">
        <f>IF(追加記入欄!FX61=0,"",追加記入欄!FX61)</f>
        <v/>
      </c>
      <c r="AO60" s="115" t="str">
        <f>IF(追加記入欄!FX62="","",追加記入欄!FX62)</f>
        <v/>
      </c>
      <c r="AP60" s="152"/>
      <c r="AQ60" s="152"/>
      <c r="AR60" s="115" t="str">
        <f t="shared" si="86"/>
        <v/>
      </c>
      <c r="AS60" s="115" t="str">
        <f t="shared" ref="AS60:AS61" si="159">AS59</f>
        <v/>
      </c>
      <c r="AT60" s="115" t="str">
        <f t="shared" si="155"/>
        <v/>
      </c>
      <c r="AU60" s="115" t="str">
        <f t="shared" si="155"/>
        <v/>
      </c>
      <c r="AV60" s="115" t="str">
        <f t="shared" si="155"/>
        <v/>
      </c>
      <c r="AW60" s="115" t="str">
        <f t="shared" si="155"/>
        <v/>
      </c>
      <c r="AX60" s="115" t="str">
        <f t="shared" si="155"/>
        <v/>
      </c>
      <c r="AY60" s="115" t="str">
        <f t="shared" si="155"/>
        <v/>
      </c>
      <c r="AZ60" s="115" t="str">
        <f t="shared" si="155"/>
        <v/>
      </c>
    </row>
    <row r="61" spans="1:52" s="117" customFormat="1">
      <c r="A61" s="111">
        <v>56</v>
      </c>
      <c r="B61" s="112">
        <v>14</v>
      </c>
      <c r="C61" s="112" t="str">
        <f t="shared" si="156"/>
        <v/>
      </c>
      <c r="D61" s="112">
        <f t="shared" si="97"/>
        <v>0</v>
      </c>
      <c r="E61" s="112">
        <f t="shared" si="98"/>
        <v>0</v>
      </c>
      <c r="F61" s="112">
        <f t="shared" si="99"/>
        <v>0</v>
      </c>
      <c r="G61" s="112">
        <v>4</v>
      </c>
      <c r="H61" s="112">
        <f t="shared" si="101"/>
        <v>0</v>
      </c>
      <c r="I61" s="112">
        <f>SUM(H$58:H61)*H61</f>
        <v>0</v>
      </c>
      <c r="J61" s="112">
        <f>SUM(H$58:H$61)</f>
        <v>0</v>
      </c>
      <c r="K61" s="112">
        <f t="shared" si="102"/>
        <v>0</v>
      </c>
      <c r="L61" s="111">
        <f>IF(AND(D61=1,H61=1),1,IF(AND(D61=1,J61=0,G61=1),1,0))</f>
        <v>0</v>
      </c>
      <c r="M61" s="111">
        <f>IF(L61=0,0,SUM(L$6:L61))</f>
        <v>0</v>
      </c>
      <c r="N61" s="113"/>
      <c r="O61" s="113"/>
      <c r="P61" s="113"/>
      <c r="Q61" s="114"/>
      <c r="R61" s="113" t="str">
        <f t="shared" si="103"/>
        <v/>
      </c>
      <c r="S61" s="115" t="str">
        <f t="shared" si="104"/>
        <v/>
      </c>
      <c r="T61" s="115" t="str">
        <f t="shared" si="149"/>
        <v/>
      </c>
      <c r="U61" s="115" t="str">
        <f t="shared" si="149"/>
        <v/>
      </c>
      <c r="V61" s="115" t="str">
        <f t="shared" si="149"/>
        <v/>
      </c>
      <c r="W61" s="115" t="str">
        <f>W60</f>
        <v/>
      </c>
      <c r="X61" s="116" t="str">
        <f>X60</f>
        <v/>
      </c>
      <c r="Y61" s="116" t="str">
        <f>Y60</f>
        <v/>
      </c>
      <c r="Z61" s="116" t="str">
        <f t="shared" ref="Z61:AF61" si="160">Z60</f>
        <v/>
      </c>
      <c r="AA61" s="116" t="str">
        <f t="shared" si="160"/>
        <v/>
      </c>
      <c r="AB61" s="116" t="str">
        <f t="shared" si="160"/>
        <v/>
      </c>
      <c r="AC61" s="116" t="str">
        <f t="shared" si="160"/>
        <v/>
      </c>
      <c r="AD61" s="116" t="str">
        <f t="shared" si="160"/>
        <v/>
      </c>
      <c r="AE61" s="116" t="str">
        <f t="shared" si="160"/>
        <v/>
      </c>
      <c r="AF61" s="116" t="str">
        <f t="shared" si="160"/>
        <v/>
      </c>
      <c r="AG61" s="155"/>
      <c r="AH61" s="116" t="str">
        <f>AH60</f>
        <v/>
      </c>
      <c r="AI61" s="116" t="str">
        <f>AI60</f>
        <v/>
      </c>
      <c r="AJ61" s="116" t="str">
        <f>AJ60</f>
        <v/>
      </c>
      <c r="AK61" s="116" t="str">
        <f>AK60</f>
        <v/>
      </c>
      <c r="AL61" s="116" t="str">
        <f>AL60</f>
        <v/>
      </c>
      <c r="AM61" s="115" t="str">
        <f>IF(追加記入欄!GQ60,4,"")</f>
        <v/>
      </c>
      <c r="AN61" s="115" t="str">
        <f>IF(追加記入欄!GE61=0,"",追加記入欄!GE61)</f>
        <v/>
      </c>
      <c r="AO61" s="115" t="str">
        <f>IF(追加記入欄!GE62="","",追加記入欄!GE62)</f>
        <v/>
      </c>
      <c r="AP61" s="152"/>
      <c r="AQ61" s="152"/>
      <c r="AR61" s="115" t="str">
        <f t="shared" si="86"/>
        <v/>
      </c>
      <c r="AS61" s="115" t="str">
        <f t="shared" si="159"/>
        <v/>
      </c>
      <c r="AT61" s="115" t="str">
        <f t="shared" si="155"/>
        <v/>
      </c>
      <c r="AU61" s="115" t="str">
        <f t="shared" si="155"/>
        <v/>
      </c>
      <c r="AV61" s="115" t="str">
        <f t="shared" si="155"/>
        <v/>
      </c>
      <c r="AW61" s="115" t="str">
        <f t="shared" si="155"/>
        <v/>
      </c>
      <c r="AX61" s="115" t="str">
        <f t="shared" si="155"/>
        <v/>
      </c>
      <c r="AY61" s="115" t="str">
        <f t="shared" si="155"/>
        <v/>
      </c>
      <c r="AZ61" s="115" t="str">
        <f t="shared" si="155"/>
        <v/>
      </c>
    </row>
    <row r="62" spans="1:52" s="124" customFormat="1">
      <c r="A62" s="118">
        <v>57</v>
      </c>
      <c r="B62" s="119">
        <v>15</v>
      </c>
      <c r="C62" s="119" t="str">
        <f>IF(追加記入欄!GB10="", "", 追加記入欄!GB10)</f>
        <v/>
      </c>
      <c r="D62" s="119">
        <f t="shared" si="97"/>
        <v>0</v>
      </c>
      <c r="E62" s="119">
        <f t="shared" si="98"/>
        <v>0</v>
      </c>
      <c r="F62" s="119">
        <f>IF(E62&gt;1,D62,0)</f>
        <v>0</v>
      </c>
      <c r="G62" s="119">
        <v>1</v>
      </c>
      <c r="H62" s="119">
        <f>IF(AM62="",0,1)</f>
        <v>0</v>
      </c>
      <c r="I62" s="119">
        <f>SUM(H$62:H62)*H62</f>
        <v>0</v>
      </c>
      <c r="J62" s="119">
        <f>SUM(H62:H65)</f>
        <v>0</v>
      </c>
      <c r="K62" s="119">
        <f t="shared" si="102"/>
        <v>0</v>
      </c>
      <c r="L62" s="118">
        <f t="shared" si="100"/>
        <v>0</v>
      </c>
      <c r="M62" s="118">
        <f>IF(L62=0,0,SUM(L$6:L62))</f>
        <v>0</v>
      </c>
      <c r="N62" s="120"/>
      <c r="O62" s="120"/>
      <c r="P62" s="120"/>
      <c r="Q62" s="121"/>
      <c r="R62" s="120" t="str">
        <f t="shared" si="103"/>
        <v/>
      </c>
      <c r="S62" s="122" t="str">
        <f t="shared" si="104"/>
        <v/>
      </c>
      <c r="T62" s="122" t="str">
        <f>T$6</f>
        <v/>
      </c>
      <c r="U62" s="122" t="str">
        <f>U$6</f>
        <v/>
      </c>
      <c r="V62" s="122" t="str">
        <f>V$6</f>
        <v/>
      </c>
      <c r="W62" s="122" t="str">
        <f>W54</f>
        <v/>
      </c>
      <c r="X62" s="123" t="str">
        <f>X54</f>
        <v/>
      </c>
      <c r="Y62" s="123" t="str">
        <f>IF(追加記入欄!GB12="", "",追加記入欄!GB12)</f>
        <v/>
      </c>
      <c r="Z62" s="122" t="str">
        <f>IF(追加記入欄!GP13,1,"")</f>
        <v/>
      </c>
      <c r="AA62" s="122" t="str">
        <f>IF(追加記入欄!GB14="", "",追加記入欄!GB14)</f>
        <v/>
      </c>
      <c r="AB62" s="122" t="str">
        <f>IF(ISBLANK(追加記入欄!GC16),"",追加記入欄!GC16)</f>
        <v/>
      </c>
      <c r="AC62" s="156" t="str">
        <f>IF(追加記入欄!GC18="", "",追加記入欄!GC18)</f>
        <v/>
      </c>
      <c r="AD62" s="122" t="str">
        <f>IF(追加記入欄!GC26="", "",追加記入欄!GC26)</f>
        <v/>
      </c>
      <c r="AE62" s="122" t="str">
        <f>IF(追加記入欄!GC30="", "",追加記入欄!GC30)</f>
        <v/>
      </c>
      <c r="AF62" s="122" t="str">
        <f>IF(追加記入欄!GE32="", "",追加記入欄!GE32)</f>
        <v/>
      </c>
      <c r="AG62" s="155"/>
      <c r="AH62" s="122" t="str">
        <f>IF(追加記入欄!GN66,1,IF(追加記入欄!GO66,2,""))</f>
        <v/>
      </c>
      <c r="AI62" s="122" t="str">
        <f>IF(追加記入欄!GN67=TRUE,1,
    IF(追加記入欄!GO67=TRUE,2,
        IF(追加記入欄!GP67=TRUE,3,
            IF(追加記入欄!GN68=TRUE,4,
                IF(追加記入欄!GO68=TRUE,5,"")
            )
        )
    )
)</f>
        <v/>
      </c>
      <c r="AJ62" s="122" t="str">
        <f>IF(追加記入欄!GN69,1,IF(追加記入欄!GO69,2,IF(追加記入欄!GP69,3,"")))</f>
        <v/>
      </c>
      <c r="AK62" s="122" t="str">
        <f>IF(追加記入欄!GN70,1,IF(追加記入欄!GO70,2,IF(追加記入欄!GP70,3,"")))</f>
        <v/>
      </c>
      <c r="AL62" s="122" t="str">
        <f>IF(追加記入欄!GN71,1,IF(追加記入欄!GO71,2,IF(追加記入欄!GP71,3,"")))</f>
        <v/>
      </c>
      <c r="AM62" s="122" t="str">
        <f>IF(追加記入欄!GN72,1,"")</f>
        <v/>
      </c>
      <c r="AN62" s="122" t="str">
        <f>IF(追加記入欄!FJ73=0,"",追加記入欄!FJ73)</f>
        <v/>
      </c>
      <c r="AO62" s="122" t="str">
        <f>IF(追加記入欄!FJ74="","",追加記入欄!FJ74)</f>
        <v/>
      </c>
      <c r="AP62" s="152"/>
      <c r="AQ62" s="152"/>
      <c r="AR62" s="122" t="str">
        <f t="shared" si="86"/>
        <v/>
      </c>
      <c r="AS62" s="122" t="str">
        <f>IF(追加記入欄!GF20="", "", 追加記入欄!GF20)</f>
        <v/>
      </c>
      <c r="AT62" s="122" t="str">
        <f>IF(追加記入欄!GF21="", "", 追加記入欄!GF21)</f>
        <v/>
      </c>
      <c r="AU62" s="122" t="str">
        <f>IF(追加記入欄!GF22="", "", 追加記入欄!GF22)</f>
        <v/>
      </c>
      <c r="AV62" s="122" t="str">
        <f>IF(追加記入欄!GF23="", "", 追加記入欄!GF23)</f>
        <v/>
      </c>
      <c r="AW62" s="122" t="str">
        <f>IF(追加記入欄!GF24="", "", 追加記入欄!GF24)</f>
        <v/>
      </c>
      <c r="AX62" s="122" t="str">
        <f>IF(追加記入欄!GF25="", "", 追加記入欄!GF25)</f>
        <v/>
      </c>
      <c r="AY62" s="122" t="str">
        <f>IF(追加記入欄!GP28,1,"")</f>
        <v/>
      </c>
      <c r="AZ62" s="122" t="str">
        <f>IF(追加記入欄!GB11="", "", 追加記入欄!GB11)</f>
        <v/>
      </c>
    </row>
    <row r="63" spans="1:52" s="124" customFormat="1">
      <c r="A63" s="118">
        <v>58</v>
      </c>
      <c r="B63" s="119">
        <v>15</v>
      </c>
      <c r="C63" s="119" t="str">
        <f>C62</f>
        <v/>
      </c>
      <c r="D63" s="119">
        <f t="shared" si="97"/>
        <v>0</v>
      </c>
      <c r="E63" s="119">
        <f t="shared" si="98"/>
        <v>0</v>
      </c>
      <c r="F63" s="119">
        <f>IF(E63&gt;1,D63,0)</f>
        <v>0</v>
      </c>
      <c r="G63" s="119">
        <v>2</v>
      </c>
      <c r="H63" s="119">
        <f>IF(AM63="",0,1)</f>
        <v>0</v>
      </c>
      <c r="I63" s="119">
        <f>SUM(H$62:H63)*H63</f>
        <v>0</v>
      </c>
      <c r="J63" s="119">
        <f>SUM(H62:H65)</f>
        <v>0</v>
      </c>
      <c r="K63" s="119">
        <f t="shared" si="102"/>
        <v>0</v>
      </c>
      <c r="L63" s="118">
        <f t="shared" si="100"/>
        <v>0</v>
      </c>
      <c r="M63" s="118">
        <f>IF(L63=0,0,SUM(L$6:L63))</f>
        <v>0</v>
      </c>
      <c r="N63" s="120"/>
      <c r="O63" s="120"/>
      <c r="P63" s="120"/>
      <c r="Q63" s="121"/>
      <c r="R63" s="120" t="str">
        <f t="shared" si="103"/>
        <v/>
      </c>
      <c r="S63" s="122" t="str">
        <f t="shared" si="104"/>
        <v/>
      </c>
      <c r="T63" s="122" t="str">
        <f t="shared" ref="T63:V65" si="161">T62</f>
        <v/>
      </c>
      <c r="U63" s="122" t="str">
        <f t="shared" si="161"/>
        <v/>
      </c>
      <c r="V63" s="122" t="str">
        <f t="shared" si="161"/>
        <v/>
      </c>
      <c r="W63" s="122" t="str">
        <f t="shared" ref="W63:AD64" si="162">W62</f>
        <v/>
      </c>
      <c r="X63" s="123" t="str">
        <f t="shared" ref="X63" si="163">X62</f>
        <v/>
      </c>
      <c r="Y63" s="123" t="str">
        <f t="shared" ref="Y63" si="164">Y62</f>
        <v/>
      </c>
      <c r="Z63" s="123" t="str">
        <f t="shared" si="162"/>
        <v/>
      </c>
      <c r="AA63" s="123" t="str">
        <f t="shared" si="162"/>
        <v/>
      </c>
      <c r="AB63" s="123" t="str">
        <f t="shared" si="162"/>
        <v/>
      </c>
      <c r="AC63" s="123" t="str">
        <f t="shared" si="162"/>
        <v/>
      </c>
      <c r="AD63" s="123" t="str">
        <f t="shared" si="162"/>
        <v/>
      </c>
      <c r="AE63" s="123" t="str">
        <f t="shared" ref="AE63:AH64" si="165">AE62</f>
        <v/>
      </c>
      <c r="AF63" s="123" t="str">
        <f t="shared" si="165"/>
        <v/>
      </c>
      <c r="AG63" s="155"/>
      <c r="AH63" s="123" t="str">
        <f>AH62</f>
        <v/>
      </c>
      <c r="AI63" s="123" t="str">
        <f t="shared" ref="AI63:AL64" si="166">AI62</f>
        <v/>
      </c>
      <c r="AJ63" s="123" t="str">
        <f t="shared" si="166"/>
        <v/>
      </c>
      <c r="AK63" s="123" t="str">
        <f t="shared" si="166"/>
        <v/>
      </c>
      <c r="AL63" s="123" t="str">
        <f t="shared" si="166"/>
        <v/>
      </c>
      <c r="AM63" s="122" t="str">
        <f>IF(追加記入欄!GO72,2,"")</f>
        <v/>
      </c>
      <c r="AN63" s="122" t="str">
        <f>IF(追加記入欄!FQ73=0,"",追加記入欄!FQ73)</f>
        <v/>
      </c>
      <c r="AO63" s="122" t="str">
        <f>IF(追加記入欄!FQ74="","",追加記入欄!FQ74)</f>
        <v/>
      </c>
      <c r="AP63" s="152"/>
      <c r="AQ63" s="152"/>
      <c r="AR63" s="122" t="str">
        <f t="shared" si="86"/>
        <v/>
      </c>
      <c r="AS63" s="122" t="str">
        <f>AS62</f>
        <v/>
      </c>
      <c r="AT63" s="122" t="str">
        <f t="shared" ref="AT63:AZ65" si="167">AT62</f>
        <v/>
      </c>
      <c r="AU63" s="122" t="str">
        <f t="shared" si="167"/>
        <v/>
      </c>
      <c r="AV63" s="122" t="str">
        <f t="shared" si="167"/>
        <v/>
      </c>
      <c r="AW63" s="122" t="str">
        <f t="shared" si="167"/>
        <v/>
      </c>
      <c r="AX63" s="122" t="str">
        <f t="shared" si="167"/>
        <v/>
      </c>
      <c r="AY63" s="122" t="str">
        <f t="shared" si="167"/>
        <v/>
      </c>
      <c r="AZ63" s="122" t="str">
        <f t="shared" si="167"/>
        <v/>
      </c>
    </row>
    <row r="64" spans="1:52" s="124" customFormat="1">
      <c r="A64" s="118">
        <v>59</v>
      </c>
      <c r="B64" s="119">
        <v>15</v>
      </c>
      <c r="C64" s="119" t="str">
        <f t="shared" ref="C64:C65" si="168">C63</f>
        <v/>
      </c>
      <c r="D64" s="119">
        <f t="shared" si="97"/>
        <v>0</v>
      </c>
      <c r="E64" s="119">
        <f t="shared" si="98"/>
        <v>0</v>
      </c>
      <c r="F64" s="119">
        <f t="shared" si="99"/>
        <v>0</v>
      </c>
      <c r="G64" s="119">
        <v>3</v>
      </c>
      <c r="H64" s="119">
        <f t="shared" si="101"/>
        <v>0</v>
      </c>
      <c r="I64" s="119">
        <f>SUM(H$62:H64)*H64</f>
        <v>0</v>
      </c>
      <c r="J64" s="119">
        <f>SUM(H$62:H$65)</f>
        <v>0</v>
      </c>
      <c r="K64" s="119">
        <f t="shared" si="102"/>
        <v>0</v>
      </c>
      <c r="L64" s="118">
        <f t="shared" si="100"/>
        <v>0</v>
      </c>
      <c r="M64" s="118">
        <f>IF(L64=0,0,SUM(L$6:L64))</f>
        <v>0</v>
      </c>
      <c r="N64" s="120"/>
      <c r="O64" s="120"/>
      <c r="P64" s="120"/>
      <c r="Q64" s="121"/>
      <c r="R64" s="120" t="str">
        <f t="shared" si="103"/>
        <v/>
      </c>
      <c r="S64" s="122" t="str">
        <f t="shared" si="104"/>
        <v/>
      </c>
      <c r="T64" s="122" t="str">
        <f t="shared" si="161"/>
        <v/>
      </c>
      <c r="U64" s="122" t="str">
        <f t="shared" si="161"/>
        <v/>
      </c>
      <c r="V64" s="122" t="str">
        <f t="shared" si="161"/>
        <v/>
      </c>
      <c r="W64" s="122" t="str">
        <f t="shared" si="162"/>
        <v/>
      </c>
      <c r="X64" s="123" t="str">
        <f t="shared" ref="X64" si="169">X63</f>
        <v/>
      </c>
      <c r="Y64" s="123" t="str">
        <f t="shared" ref="Y64" si="170">Y63</f>
        <v/>
      </c>
      <c r="Z64" s="123" t="str">
        <f t="shared" si="162"/>
        <v/>
      </c>
      <c r="AA64" s="123" t="str">
        <f t="shared" si="162"/>
        <v/>
      </c>
      <c r="AB64" s="123" t="str">
        <f t="shared" si="162"/>
        <v/>
      </c>
      <c r="AC64" s="123" t="str">
        <f t="shared" si="162"/>
        <v/>
      </c>
      <c r="AD64" s="123" t="str">
        <f t="shared" si="162"/>
        <v/>
      </c>
      <c r="AE64" s="123" t="str">
        <f t="shared" si="165"/>
        <v/>
      </c>
      <c r="AF64" s="123" t="str">
        <f t="shared" si="165"/>
        <v/>
      </c>
      <c r="AG64" s="155"/>
      <c r="AH64" s="123" t="str">
        <f t="shared" si="165"/>
        <v/>
      </c>
      <c r="AI64" s="123" t="str">
        <f t="shared" si="166"/>
        <v/>
      </c>
      <c r="AJ64" s="123" t="str">
        <f t="shared" si="166"/>
        <v/>
      </c>
      <c r="AK64" s="123" t="str">
        <f t="shared" si="166"/>
        <v/>
      </c>
      <c r="AL64" s="123" t="str">
        <f t="shared" si="166"/>
        <v/>
      </c>
      <c r="AM64" s="122" t="str">
        <f>IF(追加記入欄!GP72,3,"")</f>
        <v/>
      </c>
      <c r="AN64" s="122" t="str">
        <f>IF(追加記入欄!FX73=0,"",追加記入欄!FX73)</f>
        <v/>
      </c>
      <c r="AO64" s="122" t="str">
        <f>IF(追加記入欄!FX74="","",追加記入欄!FX74)</f>
        <v/>
      </c>
      <c r="AP64" s="152"/>
      <c r="AQ64" s="152"/>
      <c r="AR64" s="122" t="str">
        <f t="shared" si="86"/>
        <v/>
      </c>
      <c r="AS64" s="122" t="str">
        <f t="shared" ref="AS64:AS65" si="171">AS63</f>
        <v/>
      </c>
      <c r="AT64" s="122" t="str">
        <f t="shared" si="167"/>
        <v/>
      </c>
      <c r="AU64" s="122" t="str">
        <f t="shared" si="167"/>
        <v/>
      </c>
      <c r="AV64" s="122" t="str">
        <f t="shared" si="167"/>
        <v/>
      </c>
      <c r="AW64" s="122" t="str">
        <f t="shared" si="167"/>
        <v/>
      </c>
      <c r="AX64" s="122" t="str">
        <f t="shared" si="167"/>
        <v/>
      </c>
      <c r="AY64" s="122" t="str">
        <f t="shared" si="167"/>
        <v/>
      </c>
      <c r="AZ64" s="122" t="str">
        <f t="shared" si="167"/>
        <v/>
      </c>
    </row>
    <row r="65" spans="1:52" s="124" customFormat="1">
      <c r="A65" s="118">
        <v>60</v>
      </c>
      <c r="B65" s="119">
        <v>15</v>
      </c>
      <c r="C65" s="119" t="str">
        <f t="shared" si="168"/>
        <v/>
      </c>
      <c r="D65" s="119">
        <f t="shared" si="97"/>
        <v>0</v>
      </c>
      <c r="E65" s="119">
        <f t="shared" si="98"/>
        <v>0</v>
      </c>
      <c r="F65" s="119">
        <f t="shared" si="99"/>
        <v>0</v>
      </c>
      <c r="G65" s="119">
        <v>4</v>
      </c>
      <c r="H65" s="119">
        <f t="shared" si="101"/>
        <v>0</v>
      </c>
      <c r="I65" s="119">
        <f>SUM(H$62:H65)*H65</f>
        <v>0</v>
      </c>
      <c r="J65" s="119">
        <f>SUM(H$62:H$65)</f>
        <v>0</v>
      </c>
      <c r="K65" s="119">
        <f t="shared" si="102"/>
        <v>0</v>
      </c>
      <c r="L65" s="118">
        <f t="shared" si="100"/>
        <v>0</v>
      </c>
      <c r="M65" s="118">
        <f>IF(L65=0,0,SUM(L$6:L65))</f>
        <v>0</v>
      </c>
      <c r="N65" s="120"/>
      <c r="O65" s="120"/>
      <c r="P65" s="120"/>
      <c r="Q65" s="121"/>
      <c r="R65" s="120" t="str">
        <f t="shared" si="103"/>
        <v/>
      </c>
      <c r="S65" s="122" t="str">
        <f t="shared" si="104"/>
        <v/>
      </c>
      <c r="T65" s="122" t="str">
        <f t="shared" si="161"/>
        <v/>
      </c>
      <c r="U65" s="122" t="str">
        <f t="shared" si="161"/>
        <v/>
      </c>
      <c r="V65" s="122" t="str">
        <f t="shared" si="161"/>
        <v/>
      </c>
      <c r="W65" s="122" t="str">
        <f>W64</f>
        <v/>
      </c>
      <c r="X65" s="123" t="str">
        <f>X64</f>
        <v/>
      </c>
      <c r="Y65" s="123" t="str">
        <f>Y64</f>
        <v/>
      </c>
      <c r="Z65" s="123" t="str">
        <f t="shared" ref="Z65:AF65" si="172">Z64</f>
        <v/>
      </c>
      <c r="AA65" s="123" t="str">
        <f t="shared" si="172"/>
        <v/>
      </c>
      <c r="AB65" s="123" t="str">
        <f t="shared" si="172"/>
        <v/>
      </c>
      <c r="AC65" s="123" t="str">
        <f t="shared" si="172"/>
        <v/>
      </c>
      <c r="AD65" s="123" t="str">
        <f t="shared" si="172"/>
        <v/>
      </c>
      <c r="AE65" s="123" t="str">
        <f t="shared" si="172"/>
        <v/>
      </c>
      <c r="AF65" s="123" t="str">
        <f t="shared" si="172"/>
        <v/>
      </c>
      <c r="AG65" s="155"/>
      <c r="AH65" s="123" t="str">
        <f>AH64</f>
        <v/>
      </c>
      <c r="AI65" s="123" t="str">
        <f>AI64</f>
        <v/>
      </c>
      <c r="AJ65" s="123" t="str">
        <f>AJ64</f>
        <v/>
      </c>
      <c r="AK65" s="123" t="str">
        <f>AK64</f>
        <v/>
      </c>
      <c r="AL65" s="123" t="str">
        <f>AL64</f>
        <v/>
      </c>
      <c r="AM65" s="122" t="str">
        <f>IF(追加記入欄!GQ72,4,"")</f>
        <v/>
      </c>
      <c r="AN65" s="122" t="str">
        <f>IF(追加記入欄!GE73=0,"",追加記入欄!GE73)</f>
        <v/>
      </c>
      <c r="AO65" s="122" t="str">
        <f>IF(追加記入欄!GE74="","",追加記入欄!GE74)</f>
        <v/>
      </c>
      <c r="AP65" s="152"/>
      <c r="AQ65" s="152"/>
      <c r="AR65" s="122" t="str">
        <f t="shared" si="86"/>
        <v/>
      </c>
      <c r="AS65" s="122" t="str">
        <f t="shared" si="171"/>
        <v/>
      </c>
      <c r="AT65" s="122" t="str">
        <f t="shared" si="167"/>
        <v/>
      </c>
      <c r="AU65" s="122" t="str">
        <f t="shared" si="167"/>
        <v/>
      </c>
      <c r="AV65" s="122" t="str">
        <f t="shared" si="167"/>
        <v/>
      </c>
      <c r="AW65" s="122" t="str">
        <f t="shared" si="167"/>
        <v/>
      </c>
      <c r="AX65" s="122" t="str">
        <f t="shared" si="167"/>
        <v/>
      </c>
      <c r="AY65" s="122" t="str">
        <f t="shared" si="167"/>
        <v/>
      </c>
      <c r="AZ65" s="122" t="str">
        <f t="shared" si="167"/>
        <v/>
      </c>
    </row>
    <row r="66" spans="1:52" s="61" customFormat="1" hidden="1">
      <c r="A66" s="91"/>
      <c r="B66" s="55"/>
      <c r="C66" s="92"/>
      <c r="D66" s="55"/>
      <c r="E66" s="55"/>
      <c r="F66" s="55"/>
      <c r="G66" s="55"/>
      <c r="H66" s="55"/>
      <c r="I66" s="55"/>
      <c r="J66" s="55"/>
      <c r="K66" s="55"/>
      <c r="L66" s="54"/>
      <c r="M66" s="54"/>
      <c r="N66" s="56"/>
      <c r="O66" s="56"/>
      <c r="P66" s="56"/>
      <c r="Q66" s="57"/>
      <c r="R66" s="93" t="str">
        <f t="shared" ref="R66:R73" si="173">IF(F66=0,"",C66)</f>
        <v/>
      </c>
      <c r="S66" s="58"/>
      <c r="T66" s="58"/>
      <c r="U66" s="58"/>
      <c r="V66" s="58"/>
      <c r="W66" s="58"/>
      <c r="X66" s="59"/>
      <c r="Y66" s="59"/>
      <c r="Z66" s="58"/>
      <c r="AA66" s="58"/>
      <c r="AB66" s="58"/>
      <c r="AC66" s="59"/>
      <c r="AD66" s="58"/>
      <c r="AE66" s="58"/>
      <c r="AF66" s="58"/>
      <c r="AG66" s="58"/>
      <c r="AH66" s="58"/>
      <c r="AI66" s="58"/>
      <c r="AJ66" s="58"/>
      <c r="AK66" s="58"/>
      <c r="AL66" s="58"/>
      <c r="AM66" s="69"/>
      <c r="AN66" s="69"/>
      <c r="AO66" s="69"/>
      <c r="AP66" s="69"/>
      <c r="AQ66" s="69"/>
      <c r="AR66" s="69"/>
    </row>
    <row r="67" spans="1:52" s="61" customFormat="1" hidden="1">
      <c r="A67" s="91"/>
      <c r="B67" s="55"/>
      <c r="C67" s="92"/>
      <c r="D67" s="55"/>
      <c r="E67" s="55"/>
      <c r="F67" s="55"/>
      <c r="G67" s="55"/>
      <c r="H67" s="55"/>
      <c r="I67" s="55"/>
      <c r="J67" s="55"/>
      <c r="K67" s="55"/>
      <c r="L67" s="54"/>
      <c r="M67" s="54"/>
      <c r="N67" s="56"/>
      <c r="O67" s="56"/>
      <c r="P67" s="56"/>
      <c r="Q67" s="57"/>
      <c r="R67" s="93" t="str">
        <f t="shared" si="173"/>
        <v/>
      </c>
      <c r="S67" s="58"/>
      <c r="T67" s="58"/>
      <c r="U67" s="58"/>
      <c r="V67" s="58"/>
      <c r="W67" s="58"/>
      <c r="X67" s="59"/>
      <c r="Y67" s="59"/>
      <c r="Z67" s="58"/>
      <c r="AA67" s="58"/>
      <c r="AB67" s="58"/>
      <c r="AC67" s="59"/>
      <c r="AD67" s="58"/>
      <c r="AE67" s="58"/>
      <c r="AF67" s="58"/>
      <c r="AG67" s="58"/>
      <c r="AH67" s="58"/>
      <c r="AI67" s="58"/>
      <c r="AJ67" s="58"/>
      <c r="AK67" s="58"/>
      <c r="AL67" s="58"/>
      <c r="AM67" s="69"/>
      <c r="AN67" s="69"/>
      <c r="AO67" s="69"/>
      <c r="AP67" s="69"/>
      <c r="AQ67" s="69"/>
      <c r="AR67" s="69"/>
    </row>
    <row r="68" spans="1:52" s="61" customFormat="1" hidden="1">
      <c r="A68" s="91"/>
      <c r="B68" s="55"/>
      <c r="C68" s="92"/>
      <c r="D68" s="55"/>
      <c r="E68" s="55"/>
      <c r="F68" s="55"/>
      <c r="G68" s="55"/>
      <c r="H68" s="55"/>
      <c r="I68" s="55"/>
      <c r="J68" s="55"/>
      <c r="K68" s="55"/>
      <c r="L68" s="54"/>
      <c r="M68" s="54"/>
      <c r="N68" s="56"/>
      <c r="O68" s="56"/>
      <c r="P68" s="56"/>
      <c r="Q68" s="57"/>
      <c r="R68" s="93" t="str">
        <f t="shared" si="173"/>
        <v/>
      </c>
      <c r="S68" s="58"/>
      <c r="T68" s="58"/>
      <c r="U68" s="58"/>
      <c r="V68" s="58"/>
      <c r="W68" s="58"/>
      <c r="X68" s="59"/>
      <c r="Y68" s="59"/>
      <c r="Z68" s="58"/>
      <c r="AA68" s="58"/>
      <c r="AB68" s="58"/>
      <c r="AC68" s="59"/>
      <c r="AD68" s="58"/>
      <c r="AE68" s="58"/>
      <c r="AF68" s="58"/>
      <c r="AG68" s="58"/>
      <c r="AH68" s="58"/>
      <c r="AI68" s="58"/>
      <c r="AJ68" s="58"/>
      <c r="AK68" s="58"/>
      <c r="AL68" s="58"/>
      <c r="AM68" s="69"/>
      <c r="AN68" s="69"/>
      <c r="AO68" s="69"/>
      <c r="AP68" s="69"/>
      <c r="AQ68" s="69"/>
      <c r="AR68" s="69"/>
    </row>
    <row r="69" spans="1:52" s="61" customFormat="1" hidden="1">
      <c r="A69" s="91"/>
      <c r="B69" s="55"/>
      <c r="C69" s="92"/>
      <c r="D69" s="55"/>
      <c r="E69" s="55"/>
      <c r="F69" s="55"/>
      <c r="G69" s="55"/>
      <c r="H69" s="55"/>
      <c r="I69" s="55"/>
      <c r="J69" s="55"/>
      <c r="K69" s="55"/>
      <c r="L69" s="54"/>
      <c r="M69" s="54"/>
      <c r="N69" s="56"/>
      <c r="O69" s="56"/>
      <c r="P69" s="56"/>
      <c r="Q69" s="57"/>
      <c r="R69" s="93" t="str">
        <f t="shared" si="173"/>
        <v/>
      </c>
      <c r="S69" s="58"/>
      <c r="T69" s="58"/>
      <c r="U69" s="58"/>
      <c r="V69" s="58"/>
      <c r="W69" s="58"/>
      <c r="X69" s="59"/>
      <c r="Y69" s="59"/>
      <c r="Z69" s="58"/>
      <c r="AA69" s="58"/>
      <c r="AB69" s="58"/>
      <c r="AC69" s="59"/>
      <c r="AD69" s="58"/>
      <c r="AE69" s="58"/>
      <c r="AF69" s="58"/>
      <c r="AG69" s="58"/>
      <c r="AH69" s="58"/>
      <c r="AI69" s="58"/>
      <c r="AJ69" s="58"/>
      <c r="AK69" s="58"/>
      <c r="AL69" s="58"/>
      <c r="AM69" s="69"/>
      <c r="AN69" s="69"/>
      <c r="AO69" s="69"/>
      <c r="AP69" s="69"/>
      <c r="AQ69" s="69"/>
      <c r="AR69" s="69"/>
    </row>
    <row r="70" spans="1:52" s="61" customFormat="1" hidden="1">
      <c r="A70" s="91"/>
      <c r="B70" s="55"/>
      <c r="C70" s="92"/>
      <c r="D70" s="55"/>
      <c r="E70" s="55"/>
      <c r="F70" s="55"/>
      <c r="G70" s="55"/>
      <c r="H70" s="55"/>
      <c r="I70" s="55"/>
      <c r="J70" s="55"/>
      <c r="K70" s="55"/>
      <c r="L70" s="54"/>
      <c r="M70" s="54"/>
      <c r="N70" s="56"/>
      <c r="O70" s="56"/>
      <c r="P70" s="56"/>
      <c r="Q70" s="57"/>
      <c r="R70" s="93" t="str">
        <f t="shared" si="173"/>
        <v/>
      </c>
      <c r="S70" s="58"/>
      <c r="T70" s="58"/>
      <c r="U70" s="58"/>
      <c r="V70" s="58"/>
      <c r="W70" s="58"/>
      <c r="X70" s="59"/>
      <c r="Y70" s="59"/>
      <c r="Z70" s="58"/>
      <c r="AA70" s="58"/>
      <c r="AB70" s="58"/>
      <c r="AC70" s="59"/>
      <c r="AD70" s="58"/>
      <c r="AE70" s="58"/>
      <c r="AF70" s="58"/>
      <c r="AG70" s="58"/>
      <c r="AH70" s="58"/>
      <c r="AI70" s="58"/>
      <c r="AJ70" s="58"/>
      <c r="AK70" s="58"/>
      <c r="AL70" s="58"/>
      <c r="AM70" s="69"/>
      <c r="AN70" s="69"/>
      <c r="AO70" s="69"/>
      <c r="AP70" s="69"/>
      <c r="AQ70" s="69"/>
      <c r="AR70" s="69"/>
    </row>
    <row r="71" spans="1:52" s="61" customFormat="1" hidden="1">
      <c r="A71" s="91"/>
      <c r="B71" s="55"/>
      <c r="C71" s="92"/>
      <c r="D71" s="55"/>
      <c r="E71" s="55"/>
      <c r="F71" s="55"/>
      <c r="G71" s="55"/>
      <c r="H71" s="55"/>
      <c r="I71" s="55"/>
      <c r="J71" s="55"/>
      <c r="K71" s="55"/>
      <c r="L71" s="54"/>
      <c r="M71" s="54"/>
      <c r="N71" s="56"/>
      <c r="O71" s="56"/>
      <c r="P71" s="56"/>
      <c r="Q71" s="57"/>
      <c r="R71" s="93" t="str">
        <f t="shared" si="173"/>
        <v/>
      </c>
      <c r="S71" s="58"/>
      <c r="T71" s="58"/>
      <c r="U71" s="58"/>
      <c r="V71" s="58"/>
      <c r="W71" s="58"/>
      <c r="X71" s="59"/>
      <c r="Y71" s="59"/>
      <c r="Z71" s="58"/>
      <c r="AA71" s="58"/>
      <c r="AB71" s="58"/>
      <c r="AC71" s="59"/>
      <c r="AD71" s="58"/>
      <c r="AE71" s="58"/>
      <c r="AF71" s="58"/>
      <c r="AG71" s="58"/>
      <c r="AH71" s="58"/>
      <c r="AI71" s="58"/>
      <c r="AJ71" s="58"/>
      <c r="AK71" s="58"/>
      <c r="AL71" s="58"/>
      <c r="AM71" s="69"/>
      <c r="AN71" s="69"/>
      <c r="AO71" s="69"/>
      <c r="AP71" s="69"/>
      <c r="AQ71" s="69"/>
      <c r="AR71" s="69"/>
    </row>
    <row r="72" spans="1:52" s="61" customFormat="1" hidden="1">
      <c r="A72" s="91"/>
      <c r="B72" s="55"/>
      <c r="C72" s="92"/>
      <c r="D72" s="55"/>
      <c r="E72" s="55"/>
      <c r="F72" s="55"/>
      <c r="G72" s="55"/>
      <c r="H72" s="55"/>
      <c r="I72" s="55"/>
      <c r="J72" s="55"/>
      <c r="K72" s="55"/>
      <c r="L72" s="54"/>
      <c r="M72" s="54"/>
      <c r="N72" s="56"/>
      <c r="O72" s="56"/>
      <c r="P72" s="56"/>
      <c r="Q72" s="57"/>
      <c r="R72" s="93" t="str">
        <f t="shared" si="173"/>
        <v/>
      </c>
      <c r="S72" s="58"/>
      <c r="T72" s="58"/>
      <c r="U72" s="58"/>
      <c r="V72" s="58"/>
      <c r="W72" s="58"/>
      <c r="X72" s="59"/>
      <c r="Y72" s="59"/>
      <c r="Z72" s="58"/>
      <c r="AA72" s="58"/>
      <c r="AB72" s="58"/>
      <c r="AC72" s="59"/>
      <c r="AD72" s="58"/>
      <c r="AE72" s="58"/>
      <c r="AF72" s="58"/>
      <c r="AG72" s="58"/>
      <c r="AH72" s="58"/>
      <c r="AI72" s="58"/>
      <c r="AJ72" s="58"/>
      <c r="AK72" s="58"/>
      <c r="AL72" s="58"/>
      <c r="AM72" s="69"/>
      <c r="AN72" s="69"/>
      <c r="AO72" s="69"/>
      <c r="AP72" s="69"/>
      <c r="AQ72" s="69"/>
      <c r="AR72" s="69"/>
    </row>
    <row r="73" spans="1:52" s="61" customFormat="1" hidden="1">
      <c r="A73" s="54"/>
      <c r="B73" s="55"/>
      <c r="C73" s="55"/>
      <c r="D73" s="55"/>
      <c r="E73" s="55"/>
      <c r="F73" s="55"/>
      <c r="G73" s="55"/>
      <c r="H73" s="55"/>
      <c r="I73" s="55"/>
      <c r="J73" s="55"/>
      <c r="K73" s="55"/>
      <c r="L73" s="54"/>
      <c r="M73" s="54"/>
      <c r="N73" s="56"/>
      <c r="O73" s="56"/>
      <c r="P73" s="56"/>
      <c r="Q73" s="57"/>
      <c r="R73" s="93" t="str">
        <f t="shared" si="173"/>
        <v/>
      </c>
      <c r="S73" s="58"/>
      <c r="T73" s="58"/>
      <c r="U73" s="58"/>
      <c r="V73" s="58"/>
      <c r="W73" s="58"/>
      <c r="X73" s="59"/>
      <c r="Y73" s="59"/>
      <c r="Z73" s="58"/>
      <c r="AA73" s="58"/>
      <c r="AB73" s="58"/>
      <c r="AC73" s="59"/>
      <c r="AD73" s="58"/>
      <c r="AE73" s="58"/>
      <c r="AF73" s="58"/>
      <c r="AG73" s="58"/>
      <c r="AH73" s="58"/>
      <c r="AI73" s="58"/>
      <c r="AJ73" s="58"/>
      <c r="AK73" s="58"/>
      <c r="AL73" s="58"/>
      <c r="AM73" s="69"/>
      <c r="AN73" s="69"/>
      <c r="AO73" s="69"/>
      <c r="AP73" s="69"/>
      <c r="AQ73" s="69"/>
      <c r="AR73" s="69"/>
    </row>
    <row r="74" spans="1:52" s="61" customFormat="1" hidden="1">
      <c r="A74" s="54"/>
      <c r="B74" s="55"/>
      <c r="C74" s="55"/>
      <c r="D74" s="55"/>
      <c r="E74" s="55"/>
      <c r="F74" s="55"/>
      <c r="G74" s="55"/>
      <c r="H74" s="55"/>
      <c r="I74" s="55"/>
      <c r="J74" s="55"/>
      <c r="K74" s="55"/>
      <c r="L74" s="54"/>
      <c r="M74" s="54"/>
      <c r="N74" s="56"/>
      <c r="O74" s="56"/>
      <c r="P74" s="56"/>
      <c r="Q74" s="57"/>
      <c r="R74" s="56"/>
      <c r="S74" s="58"/>
      <c r="T74" s="58"/>
      <c r="U74" s="58"/>
      <c r="V74" s="58"/>
      <c r="W74" s="58"/>
      <c r="X74" s="59"/>
      <c r="Y74" s="59"/>
      <c r="Z74" s="58"/>
      <c r="AA74" s="58"/>
      <c r="AB74" s="58"/>
      <c r="AC74" s="59"/>
      <c r="AD74" s="58"/>
      <c r="AE74" s="58"/>
      <c r="AF74" s="58"/>
      <c r="AG74" s="58"/>
      <c r="AH74" s="58"/>
      <c r="AI74" s="58"/>
      <c r="AJ74" s="58"/>
      <c r="AK74" s="58"/>
      <c r="AL74" s="58"/>
      <c r="AM74" s="69"/>
      <c r="AN74" s="69"/>
      <c r="AO74" s="69"/>
      <c r="AP74" s="69"/>
      <c r="AQ74" s="69"/>
      <c r="AR74" s="69"/>
    </row>
    <row r="75" spans="1:52" s="61" customFormat="1" hidden="1">
      <c r="A75" s="54"/>
      <c r="B75" s="55"/>
      <c r="C75" s="55"/>
      <c r="D75" s="55"/>
      <c r="E75" s="55"/>
      <c r="F75" s="55"/>
      <c r="G75" s="55"/>
      <c r="H75" s="55"/>
      <c r="I75" s="55"/>
      <c r="J75" s="55"/>
      <c r="K75" s="55"/>
      <c r="L75" s="54"/>
      <c r="M75" s="54"/>
      <c r="N75" s="56"/>
      <c r="O75" s="56"/>
      <c r="P75" s="56"/>
      <c r="Q75" s="57"/>
      <c r="R75" s="56"/>
      <c r="S75" s="58"/>
      <c r="T75" s="58"/>
      <c r="U75" s="58"/>
      <c r="V75" s="58"/>
      <c r="W75" s="58"/>
      <c r="X75" s="59"/>
      <c r="Y75" s="59"/>
      <c r="Z75" s="58"/>
      <c r="AA75" s="58"/>
      <c r="AB75" s="58"/>
      <c r="AC75" s="59"/>
      <c r="AD75" s="58"/>
      <c r="AE75" s="58"/>
      <c r="AF75" s="58"/>
      <c r="AG75" s="58"/>
      <c r="AH75" s="58"/>
      <c r="AI75" s="58"/>
      <c r="AJ75" s="58"/>
      <c r="AK75" s="58"/>
      <c r="AL75" s="58"/>
      <c r="AM75" s="69"/>
      <c r="AN75" s="69"/>
      <c r="AO75" s="69"/>
      <c r="AP75" s="69"/>
      <c r="AQ75" s="69"/>
      <c r="AR75" s="69"/>
    </row>
    <row r="76" spans="1:52" hidden="1">
      <c r="B76" s="33"/>
      <c r="C76" s="33"/>
      <c r="D76" s="33"/>
      <c r="E76" s="33"/>
      <c r="F76" s="33"/>
      <c r="G76" s="33"/>
      <c r="M76" s="2"/>
      <c r="N76" s="2"/>
      <c r="O76" s="2"/>
      <c r="P76" s="2"/>
      <c r="Q76" s="2"/>
      <c r="R76" s="2"/>
      <c r="S76" s="2"/>
      <c r="T76" s="2" t="s">
        <v>2008</v>
      </c>
      <c r="U76" s="2"/>
      <c r="V76" s="2"/>
      <c r="W76" s="2"/>
      <c r="X76" s="2"/>
      <c r="Y76" s="2"/>
      <c r="Z76" s="2"/>
      <c r="AA76" s="2"/>
      <c r="AB76" s="2"/>
      <c r="AC76" s="2"/>
      <c r="AD76" s="2"/>
      <c r="AE76" s="2"/>
      <c r="AF76" s="2"/>
      <c r="AG76" s="2"/>
      <c r="AH76" s="2"/>
      <c r="AI76" s="2"/>
      <c r="AJ76" s="2"/>
      <c r="AK76" s="2"/>
      <c r="AL76" s="2"/>
    </row>
    <row r="77" spans="1:52" hidden="1">
      <c r="B77" s="2"/>
      <c r="C77" s="2"/>
      <c r="D77" s="2"/>
      <c r="E77" s="2"/>
      <c r="F77" s="2"/>
      <c r="G77" s="2"/>
      <c r="M77" s="2"/>
      <c r="N77" s="2"/>
      <c r="O77" s="2"/>
      <c r="P77" s="2"/>
      <c r="Q77" s="2"/>
      <c r="R77" s="2"/>
      <c r="S77" s="2"/>
      <c r="T77" s="2" t="str">
        <f>T6&amp;AI6&amp;AM6</f>
        <v/>
      </c>
      <c r="U77" s="2"/>
      <c r="V77" s="2"/>
      <c r="W77" s="2"/>
      <c r="X77" s="2"/>
      <c r="Y77" s="2"/>
      <c r="Z77" s="2"/>
      <c r="AA77" s="2"/>
      <c r="AB77" s="2"/>
      <c r="AC77" s="2"/>
      <c r="AD77" s="2"/>
      <c r="AE77" s="2"/>
      <c r="AF77" s="2"/>
      <c r="AG77" s="2"/>
      <c r="AH77" s="2"/>
      <c r="AI77" s="2"/>
      <c r="AJ77" s="2"/>
      <c r="AK77" s="2"/>
      <c r="AL77" s="2"/>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c r="S78" s="2"/>
      <c r="T78" s="2" t="str">
        <f>T6&amp;AI6&amp;AM7</f>
        <v/>
      </c>
      <c r="U78" s="2"/>
      <c r="V78" s="2"/>
      <c r="W78" s="2"/>
      <c r="X78" s="2"/>
      <c r="Y78" s="2"/>
      <c r="Z78" s="2"/>
      <c r="AA78" s="2"/>
      <c r="AB78" s="2"/>
      <c r="AC78" s="2"/>
      <c r="AD78" s="2"/>
      <c r="AE78" s="2"/>
      <c r="AF78" s="2"/>
      <c r="AG78" s="2"/>
      <c r="AH78" s="2"/>
      <c r="AI78" s="2"/>
      <c r="AJ78" s="2"/>
      <c r="AK78" s="2"/>
      <c r="AL78" s="2"/>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c r="S79" s="2"/>
      <c r="T79" s="2" t="str">
        <f>T6&amp;AI6&amp;AM8</f>
        <v/>
      </c>
      <c r="U79" s="2"/>
      <c r="V79" s="2"/>
      <c r="W79" s="2"/>
      <c r="X79" s="2"/>
      <c r="Y79" s="2"/>
      <c r="Z79" s="2"/>
      <c r="AA79" s="2"/>
      <c r="AB79" s="2"/>
      <c r="AC79" s="2"/>
      <c r="AD79" s="2"/>
      <c r="AE79" s="2"/>
      <c r="AF79" s="2"/>
      <c r="AG79" s="2"/>
      <c r="AH79" s="2"/>
      <c r="AI79" s="2"/>
      <c r="AJ79" s="2"/>
      <c r="AK79" s="2"/>
      <c r="AL79" s="2"/>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c r="S80" s="2"/>
      <c r="T80" s="2" t="str">
        <f>T6&amp;AI6&amp;AM9</f>
        <v/>
      </c>
      <c r="U80" s="2"/>
      <c r="V80" s="2"/>
      <c r="W80" s="2"/>
      <c r="X80" s="2"/>
      <c r="Y80" s="2"/>
      <c r="Z80" s="2"/>
      <c r="AA80" s="2"/>
      <c r="AB80" s="2"/>
      <c r="AC80" s="2"/>
      <c r="AD80" s="2"/>
      <c r="AE80" s="2"/>
      <c r="AF80" s="2"/>
      <c r="AG80" s="2"/>
      <c r="AH80" s="2"/>
      <c r="AI80" s="2"/>
      <c r="AJ80" s="2"/>
      <c r="AK80" s="2"/>
      <c r="AL80" s="2"/>
    </row>
    <row r="81" spans="1:41"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c r="S81" s="2"/>
      <c r="T81" s="2" t="str">
        <f>T10&amp;AI10&amp;AM10</f>
        <v/>
      </c>
      <c r="U81" s="2"/>
      <c r="V81" s="2"/>
      <c r="W81" s="2"/>
      <c r="X81" s="2"/>
      <c r="Y81" s="2"/>
      <c r="Z81" s="2"/>
      <c r="AA81" s="2"/>
      <c r="AB81" s="2"/>
      <c r="AC81" s="2"/>
      <c r="AD81" s="2"/>
      <c r="AE81" s="2"/>
      <c r="AF81" s="2"/>
      <c r="AG81" s="2"/>
      <c r="AH81" s="2"/>
      <c r="AI81" s="2"/>
      <c r="AJ81" s="2"/>
      <c r="AK81" s="2"/>
      <c r="AL81" s="2"/>
    </row>
    <row r="83" spans="1:41">
      <c r="AO83" s="1" t="str">
        <f t="array" ref="AO83">AO6:AO9</f>
        <v/>
      </c>
    </row>
    <row r="85" spans="1:41">
      <c r="AM85" s="1" t="str">
        <f t="array" ref="AM85:AM88">AM6:AM9</f>
        <v/>
      </c>
    </row>
    <row r="86" spans="1:41">
      <c r="AM86" s="1" t="str">
        <v/>
      </c>
    </row>
    <row r="87" spans="1:41">
      <c r="AM87" s="1" t="str">
        <v/>
      </c>
    </row>
    <row r="88" spans="1:41">
      <c r="AM88" s="1" t="str">
        <v/>
      </c>
    </row>
  </sheetData>
  <sheetProtection selectLockedCells="1"/>
  <phoneticPr fontId="1"/>
  <dataValidations count="1">
    <dataValidation allowBlank="1" showErrorMessage="1" sqref="S6 B7:F81 G16:G81 N7:P75 M76:AL81 G12:G14 G8:G10 G6:K6 S8:S75 H7:K81 T6:AR75 AS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T2" zoomScale="70" zoomScaleNormal="100" zoomScaleSheetLayoutView="70" workbookViewId="0">
      <selection activeCell="Y4" sqref="Y4"/>
    </sheetView>
  </sheetViews>
  <sheetFormatPr defaultColWidth="19.33203125" defaultRowHeight="13.2"/>
  <cols>
    <col min="1" max="1" width="4.109375" style="1" customWidth="1"/>
    <col min="2" max="6" width="8.109375" style="1" customWidth="1"/>
    <col min="7" max="11" width="9.109375" style="1" customWidth="1"/>
    <col min="12" max="12" width="11.109375" style="1" customWidth="1"/>
    <col min="13" max="13" width="13.88671875" style="1" customWidth="1"/>
    <col min="14" max="16" width="19.33203125" style="1"/>
    <col min="17" max="17" width="0" style="1" hidden="1" customWidth="1"/>
    <col min="18" max="43" width="19.33203125" style="1"/>
    <col min="44" max="44" width="19.33203125" style="1" customWidth="1"/>
    <col min="45" max="47" width="19.33203125" style="1" hidden="1" customWidth="1"/>
    <col min="48" max="55" width="19.33203125" style="1" customWidth="1"/>
    <col min="56" max="56" width="4.109375" style="1" customWidth="1"/>
    <col min="57" max="16384" width="19.33203125" style="1"/>
  </cols>
  <sheetData>
    <row r="3" spans="1:56" ht="13.8" thickBot="1"/>
    <row r="4" spans="1:56" s="14" customFormat="1" ht="176.25" customHeight="1" thickBot="1">
      <c r="A4" s="14" t="s">
        <v>89</v>
      </c>
      <c r="B4" s="6" t="s">
        <v>2084</v>
      </c>
      <c r="C4" s="34" t="s">
        <v>2090</v>
      </c>
      <c r="D4" s="34" t="s">
        <v>2091</v>
      </c>
      <c r="E4" s="34" t="s">
        <v>2092</v>
      </c>
      <c r="F4" s="34" t="s">
        <v>2093</v>
      </c>
      <c r="G4" s="34" t="s">
        <v>2086</v>
      </c>
      <c r="H4" s="34" t="s">
        <v>2087</v>
      </c>
      <c r="I4" s="34" t="s">
        <v>2088</v>
      </c>
      <c r="J4" s="34" t="s">
        <v>2089</v>
      </c>
      <c r="K4" s="34" t="s">
        <v>2085</v>
      </c>
      <c r="L4" t="s">
        <v>90</v>
      </c>
      <c r="M4" t="s">
        <v>91</v>
      </c>
      <c r="N4" s="63" t="s">
        <v>2049</v>
      </c>
      <c r="O4" s="63" t="s">
        <v>2051</v>
      </c>
      <c r="P4" s="63" t="s">
        <v>2052</v>
      </c>
      <c r="Q4" s="10" t="s">
        <v>2050</v>
      </c>
      <c r="R4" s="10" t="s">
        <v>2053</v>
      </c>
      <c r="S4" s="64" t="s">
        <v>2054</v>
      </c>
      <c r="T4" s="10" t="s">
        <v>2055</v>
      </c>
      <c r="U4" s="10" t="s">
        <v>2056</v>
      </c>
      <c r="V4" s="10" t="s">
        <v>2057</v>
      </c>
      <c r="W4" s="10" t="s">
        <v>2058</v>
      </c>
      <c r="X4" s="10" t="s">
        <v>2477</v>
      </c>
      <c r="Y4" s="10" t="s">
        <v>2476</v>
      </c>
      <c r="Z4" s="10" t="s">
        <v>2060</v>
      </c>
      <c r="AA4" s="10" t="s">
        <v>2061</v>
      </c>
      <c r="AB4" s="10" t="s">
        <v>2062</v>
      </c>
      <c r="AC4" s="10" t="s">
        <v>2063</v>
      </c>
      <c r="AD4" s="10" t="s">
        <v>2064</v>
      </c>
      <c r="AE4" s="10" t="s">
        <v>2065</v>
      </c>
      <c r="AF4" s="10" t="s">
        <v>2066</v>
      </c>
      <c r="AG4" s="10" t="s">
        <v>2067</v>
      </c>
      <c r="AH4" s="10" t="s">
        <v>2068</v>
      </c>
      <c r="AI4" s="10" t="s">
        <v>2069</v>
      </c>
      <c r="AJ4" s="10" t="s">
        <v>2070</v>
      </c>
      <c r="AK4" s="10" t="s">
        <v>2071</v>
      </c>
      <c r="AL4" s="10" t="s">
        <v>2072</v>
      </c>
      <c r="AM4" s="35" t="s">
        <v>2073</v>
      </c>
      <c r="AN4" s="35" t="s">
        <v>2074</v>
      </c>
      <c r="AO4" s="35" t="s">
        <v>2075</v>
      </c>
      <c r="AP4" s="10" t="s">
        <v>2076</v>
      </c>
      <c r="AQ4" s="10" t="s">
        <v>2077</v>
      </c>
      <c r="AR4" s="13" t="s">
        <v>2078</v>
      </c>
      <c r="AS4" s="15" t="s">
        <v>2003</v>
      </c>
      <c r="AT4" s="26"/>
      <c r="AV4" s="13" t="s">
        <v>2426</v>
      </c>
      <c r="AW4" s="13" t="s">
        <v>2427</v>
      </c>
      <c r="AX4" s="13" t="s">
        <v>2428</v>
      </c>
      <c r="AY4" s="13" t="s">
        <v>2429</v>
      </c>
      <c r="AZ4" s="13" t="s">
        <v>2430</v>
      </c>
      <c r="BA4" s="13" t="s">
        <v>2431</v>
      </c>
      <c r="BB4" s="13" t="s">
        <v>2424</v>
      </c>
      <c r="BC4" s="13" t="s">
        <v>2425</v>
      </c>
    </row>
    <row r="5" spans="1:56" s="14" customFormat="1" ht="20.25" hidden="1" customHeight="1">
      <c r="B5" s="31"/>
      <c r="C5" s="31"/>
      <c r="D5" s="31"/>
      <c r="E5" s="31"/>
      <c r="F5" s="31"/>
      <c r="G5" s="31"/>
      <c r="H5" s="31"/>
      <c r="I5" s="31"/>
      <c r="J5" s="31"/>
      <c r="K5" s="31"/>
      <c r="L5" s="6"/>
      <c r="M5" s="6"/>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2"/>
      <c r="AS5" s="31"/>
      <c r="AT5" s="26"/>
    </row>
    <row r="6" spans="1:56" s="42" customFormat="1" ht="12.6" customHeight="1">
      <c r="A6" s="36">
        <f>中間シート!A6</f>
        <v>1</v>
      </c>
      <c r="B6" s="37">
        <f>中間シート!B6</f>
        <v>1</v>
      </c>
      <c r="C6" s="37" t="str">
        <f>中間シート!C6</f>
        <v/>
      </c>
      <c r="D6" s="37">
        <f>中間シート!D6</f>
        <v>0</v>
      </c>
      <c r="E6" s="37">
        <f>中間シート!E6</f>
        <v>0</v>
      </c>
      <c r="F6" s="37">
        <f>中間シート!F6</f>
        <v>0</v>
      </c>
      <c r="G6" s="43">
        <f>中間シート!G6</f>
        <v>1</v>
      </c>
      <c r="H6" s="37">
        <f>中間シート!H6</f>
        <v>0</v>
      </c>
      <c r="I6" s="37">
        <f>中間シート!I6</f>
        <v>0</v>
      </c>
      <c r="J6" s="37">
        <f>中間シート!J6</f>
        <v>0</v>
      </c>
      <c r="K6" s="37">
        <f>中間シート!K6</f>
        <v>0</v>
      </c>
      <c r="L6" s="36">
        <f>中間シート!L6</f>
        <v>0</v>
      </c>
      <c r="M6" s="36">
        <f>中間シート!M6</f>
        <v>0</v>
      </c>
      <c r="N6" s="38" t="str">
        <f>IF($M6=1,中間シート!N6,"")</f>
        <v/>
      </c>
      <c r="O6" s="38" t="str">
        <f>IF($M6=1,中間シート!O6,"")</f>
        <v/>
      </c>
      <c r="P6" s="38" t="str">
        <f>IF($M6=1,中間シート!P6,"")</f>
        <v/>
      </c>
      <c r="Q6" s="38"/>
      <c r="R6" s="44" t="str">
        <f>IF(OR($I6=1,AND($I6=0,$L6=1)),中間シート!R6,"")</f>
        <v/>
      </c>
      <c r="S6" s="39" t="str">
        <f t="shared" ref="S6:S17" si="0">IF(K6=0,"",K6)</f>
        <v/>
      </c>
      <c r="T6" s="44" t="str">
        <f>IF(OR($I6=1,AND($I6=0,$L6=1)),中間シート!T6,"")</f>
        <v/>
      </c>
      <c r="U6" s="39" t="str">
        <f>IF(OR($I6=1,AND($I6=0,$L6=1)),中間シート!U6,"")</f>
        <v/>
      </c>
      <c r="V6" s="39" t="str">
        <f>IF(OR($I6=1,AND($I6=0,$L6=1)),中間シート!V6,"")</f>
        <v/>
      </c>
      <c r="W6" s="39" t="str">
        <f>IF(OR($I6=1,AND($I6=0,$L6=1)),中間シート!W6,"")</f>
        <v/>
      </c>
      <c r="X6" s="40" t="str">
        <f>IF(OR($I6=1,AND($I6=0,$L6=1)),中間シート!X6,"")</f>
        <v/>
      </c>
      <c r="Y6" s="40" t="str">
        <f>IF(OR($I6=1,AND($I6=0,$L6=1)),中間シート!Y6,"")</f>
        <v/>
      </c>
      <c r="Z6" s="39" t="str">
        <f>IF(OR($I6=1,AND($I6=0,$L6=1)),中間シート!Z6,"")</f>
        <v/>
      </c>
      <c r="AA6" s="39" t="str">
        <f>IF(OR($I6=1,AND($I6=0,$L6=1)),中間シート!AA6,"")</f>
        <v/>
      </c>
      <c r="AB6" s="39" t="str">
        <f>IF(OR($I6=1,AND($I6=0,$L6=1)),中間シート!AB6,"")</f>
        <v/>
      </c>
      <c r="AC6" s="41" t="str">
        <f>IF(OR($I6=1,AND($I6=0,$L6=1)),中間シート!AC6,"")</f>
        <v/>
      </c>
      <c r="AD6" s="39" t="str">
        <f>IF(OR($I6=1,AND($I6=0,$L6=1)),中間シート!AD6,"")</f>
        <v/>
      </c>
      <c r="AE6" s="39" t="str">
        <f>IF(OR($I6=1,AND($I6=0,$L6=1)),中間シート!AE6,"")</f>
        <v/>
      </c>
      <c r="AF6" s="39" t="str">
        <f>IF(OR($I6=1,AND($I6=0,$L6=1)),中間シート!AF6,"")</f>
        <v/>
      </c>
      <c r="AG6" s="41" t="str">
        <f>IF(OR($I6=1,AND($I6=0,$L6=1)),中間シート!AG6,"")</f>
        <v/>
      </c>
      <c r="AH6" s="39" t="str">
        <f>IF(OR($I6=1,AND($I6=0,$L6=1)),中間シート!AH6,"")</f>
        <v/>
      </c>
      <c r="AI6" s="39" t="str">
        <f>IF(OR($I6=1,AND($I6=0,$L6=1)),中間シート!AI6,"")</f>
        <v/>
      </c>
      <c r="AJ6" s="39" t="str">
        <f>IF(OR($I6=1,AND($I6=0,$L6=1)),中間シート!AJ6,"")</f>
        <v/>
      </c>
      <c r="AK6" s="39" t="str">
        <f>IF(OR($I6=1,AND($I6=0,$L6=1)),中間シート!AK6,"")</f>
        <v/>
      </c>
      <c r="AL6" s="39" t="str">
        <f>IF(OR($I6=1,AND($I6=0,$L6=1)),中間シート!AL6,"")</f>
        <v/>
      </c>
      <c r="AM6" s="39" t="str">
        <f>IF($H6=1,中間シート!AM6,"")</f>
        <v/>
      </c>
      <c r="AN6" s="39" t="str">
        <f>IF($H6=1,中間シート!AN6,"")</f>
        <v/>
      </c>
      <c r="AO6" s="39" t="str">
        <f>IF($H6=1,中間シート!AO6,"")</f>
        <v/>
      </c>
      <c r="AP6" s="39" t="str">
        <f>IF(OR($I6=1,AND($I6=0,$L6=1)),中間シート!AP6,"")</f>
        <v/>
      </c>
      <c r="AQ6" s="39" t="str">
        <f>IF(OR($I6=1,AND($I6=0,$L6=1)),中間シート!AQ6,"")</f>
        <v/>
      </c>
      <c r="AR6" s="39" t="str">
        <f>IF(OR($I6=1,AND($I6=0,$L6=1)),中間シート!AR6,"")</f>
        <v/>
      </c>
      <c r="AS6" s="37" t="str">
        <f>IF('建築工事届（別記第40号様式）'!AN123=TRUE,1,IF('建築工事届（別記第40号様式）'!AO123=TRUE,2,IF('建築工事届（別記第40号様式）'!AP123=TRUE,3,IF('建築工事届（別記第40号様式）'!AQ123=TRUE,4,""))))</f>
        <v/>
      </c>
      <c r="AT6" s="37"/>
      <c r="AU6" s="37"/>
      <c r="AV6" s="39" t="str">
        <f>IF(OR($I6=1,AND($I6=0,$L6=1)),中間シート!AS6,"")</f>
        <v/>
      </c>
      <c r="AW6" s="39" t="str">
        <f>IF(OR($I6=1,AND($I6=0,$L6=1)),中間シート!AT6,"")</f>
        <v/>
      </c>
      <c r="AX6" s="39" t="str">
        <f>IF(OR($I6=1,AND($I6=0,$L6=1)),中間シート!AU6,"")</f>
        <v/>
      </c>
      <c r="AY6" s="39" t="str">
        <f>IF(OR($I6=1,AND($I6=0,$L6=1)),中間シート!AV6,"")</f>
        <v/>
      </c>
      <c r="AZ6" s="39" t="str">
        <f>IF(OR($I6=1,AND($I6=0,$L6=1)),中間シート!AW6,"")</f>
        <v/>
      </c>
      <c r="BA6" s="39" t="str">
        <f>IF(OR($I6=1,AND($I6=0,$L6=1)),中間シート!AX6,"")</f>
        <v/>
      </c>
      <c r="BB6" s="39" t="str">
        <f>IF(OR($I6=1,AND($I6=0,$L6=1)),中間シート!AY6,"")</f>
        <v/>
      </c>
      <c r="BC6" s="39" t="str">
        <f>IF(OR($I6=1,AND($I6=0,$L6=1)),中間シート!AZ6,"")</f>
        <v/>
      </c>
      <c r="BD6" s="37">
        <f>L6</f>
        <v>0</v>
      </c>
    </row>
    <row r="7" spans="1:56" s="42" customFormat="1" ht="19.2">
      <c r="A7" s="36">
        <f>中間シート!A7</f>
        <v>2</v>
      </c>
      <c r="B7" s="37">
        <f>中間シート!B7</f>
        <v>1</v>
      </c>
      <c r="C7" s="37" t="str">
        <f>中間シート!C7</f>
        <v/>
      </c>
      <c r="D7" s="37">
        <f>中間シート!D7</f>
        <v>0</v>
      </c>
      <c r="E7" s="37">
        <f>中間シート!E7</f>
        <v>0</v>
      </c>
      <c r="F7" s="37">
        <f>中間シート!F7</f>
        <v>0</v>
      </c>
      <c r="G7" s="43">
        <f>中間シート!G7</f>
        <v>2</v>
      </c>
      <c r="H7" s="37">
        <f>中間シート!H7</f>
        <v>0</v>
      </c>
      <c r="I7" s="37">
        <f>中間シート!I7</f>
        <v>0</v>
      </c>
      <c r="J7" s="37">
        <f>中間シート!J7</f>
        <v>0</v>
      </c>
      <c r="K7" s="37">
        <f>中間シート!K7</f>
        <v>0</v>
      </c>
      <c r="L7" s="36">
        <f>中間シート!L7</f>
        <v>0</v>
      </c>
      <c r="M7" s="36">
        <f>中間シート!M7</f>
        <v>0</v>
      </c>
      <c r="N7" s="44" t="str">
        <f>IF($M7=1,中間シート!N7,"")</f>
        <v/>
      </c>
      <c r="O7" s="44" t="str">
        <f>IF($M7=1,中間シート!O7,"")</f>
        <v/>
      </c>
      <c r="P7" s="44" t="str">
        <f>IF($M7=1,中間シート!P7,"")</f>
        <v/>
      </c>
      <c r="Q7" s="38"/>
      <c r="R7" s="44" t="str">
        <f>IF(OR($I7=1,AND($I7=0,$L7=1)),中間シート!R7,"")</f>
        <v/>
      </c>
      <c r="S7" s="39" t="str">
        <f t="shared" si="0"/>
        <v/>
      </c>
      <c r="T7" s="44" t="str">
        <f>IF(OR($I7=1,AND($I7=0,$L7=1)),中間シート!T7,"")</f>
        <v/>
      </c>
      <c r="U7" s="39" t="str">
        <f>IF(OR($I7=1,AND($I7=0,$L7=1)),中間シート!U7,"")</f>
        <v/>
      </c>
      <c r="V7" s="39" t="str">
        <f>IF(OR($I7=1,AND($I7=0,$L7=1)),中間シート!V7,"")</f>
        <v/>
      </c>
      <c r="W7" s="39" t="str">
        <f>IF(OR($I7=1,AND($I7=0,$L7=1)),中間シート!W7,"")</f>
        <v/>
      </c>
      <c r="X7" s="39" t="str">
        <f>IF(OR($I7=1,AND($I7=0,$L7=1)),中間シート!X7,"")</f>
        <v/>
      </c>
      <c r="Y7" s="39" t="str">
        <f>IF(OR($I7=1,AND($I7=0,$L7=1)),中間シート!Y7,"")</f>
        <v/>
      </c>
      <c r="Z7" s="39" t="str">
        <f>IF(OR($I7=1,AND($I7=0,$L7=1)),中間シート!Z7,"")</f>
        <v/>
      </c>
      <c r="AA7" s="39" t="str">
        <f>IF(OR($I7=1,AND($I7=0,$L7=1)),中間シート!AA7,"")</f>
        <v/>
      </c>
      <c r="AB7" s="39" t="str">
        <f>IF(OR($I7=1,AND($I7=0,$L7=1)),中間シート!AB7,"")</f>
        <v/>
      </c>
      <c r="AC7" s="39" t="str">
        <f>IF(OR($I7=1,AND($I7=0,$L7=1)),中間シート!AC7,"")</f>
        <v/>
      </c>
      <c r="AD7" s="39" t="str">
        <f>IF(OR($I7=1,AND($I7=0,$L7=1)),中間シート!AD7,"")</f>
        <v/>
      </c>
      <c r="AE7" s="39" t="str">
        <f>IF(OR($I7=1,AND($I7=0,$L7=1)),中間シート!AE7,"")</f>
        <v/>
      </c>
      <c r="AF7" s="39" t="str">
        <f>IF(OR($I7=1,AND($I7=0,$L7=1)),中間シート!AF7,"")</f>
        <v/>
      </c>
      <c r="AG7" s="39" t="str">
        <f>IF(OR($I7=1,AND($I7=0,$L7=1)),中間シート!AG7,"")</f>
        <v/>
      </c>
      <c r="AH7" s="39" t="str">
        <f>IF(OR($I7=1,AND($I7=0,$L7=1)),中間シート!AH7,"")</f>
        <v/>
      </c>
      <c r="AI7" s="39" t="str">
        <f>IF(OR($I7=1,AND($I7=0,$L7=1)),中間シート!AI7,"")</f>
        <v/>
      </c>
      <c r="AJ7" s="39" t="str">
        <f>IF(OR($I7=1,AND($I7=0,$L7=1)),中間シート!AJ7,"")</f>
        <v/>
      </c>
      <c r="AK7" s="39" t="str">
        <f>IF(OR($I7=1,AND($I7=0,$L7=1)),中間シート!AK7,"")</f>
        <v/>
      </c>
      <c r="AL7" s="39" t="str">
        <f>IF(OR($I7=1,AND($I7=0,$L7=1)),中間シート!AL7,"")</f>
        <v/>
      </c>
      <c r="AM7" s="39" t="str">
        <f>IF($H7=1,中間シート!AM7,"")</f>
        <v/>
      </c>
      <c r="AN7" s="39" t="str">
        <f>IF($H7=1,中間シート!AN7,"")</f>
        <v/>
      </c>
      <c r="AO7" s="39" t="str">
        <f>IF($H7=1,中間シート!AO7,"")</f>
        <v/>
      </c>
      <c r="AP7" s="39" t="str">
        <f>IF($H7=1,中間シート!AP7,"")</f>
        <v/>
      </c>
      <c r="AQ7" s="39" t="str">
        <f>IF($H7=1,中間シート!AQ7,"")</f>
        <v/>
      </c>
      <c r="AR7" s="39" t="str">
        <f>IF(OR($I7=1,AND($I7=0,$L7=1)),中間シート!AR7,"")</f>
        <v/>
      </c>
      <c r="AS7" s="37"/>
      <c r="AT7" s="37"/>
      <c r="AU7" s="37"/>
      <c r="AV7" s="39" t="str">
        <f>IF(OR($I7=1,AND($I7=0,$L7=1)),中間シート!AS7,"")</f>
        <v/>
      </c>
      <c r="AW7" s="39" t="str">
        <f>IF(OR($I7=1,AND($I7=0,$L7=1)),中間シート!AT7,"")</f>
        <v/>
      </c>
      <c r="AX7" s="39" t="str">
        <f>IF(OR($I7=1,AND($I7=0,$L7=1)),中間シート!AU7,"")</f>
        <v/>
      </c>
      <c r="AY7" s="39" t="str">
        <f>IF(OR($I7=1,AND($I7=0,$L7=1)),中間シート!AV7,"")</f>
        <v/>
      </c>
      <c r="AZ7" s="39" t="str">
        <f>IF(OR($I7=1,AND($I7=0,$L7=1)),中間シート!AW7,"")</f>
        <v/>
      </c>
      <c r="BA7" s="39" t="str">
        <f>IF(OR($I7=1,AND($I7=0,$L7=1)),中間シート!AX7,"")</f>
        <v/>
      </c>
      <c r="BB7" s="39" t="str">
        <f>IF(OR($I7=1,AND($I7=0,$L7=1)),中間シート!AY7,"")</f>
        <v/>
      </c>
      <c r="BC7" s="39" t="str">
        <f>IF(OR($I7=1,AND($I7=0,$L7=1)),中間シート!AZ7,"")</f>
        <v/>
      </c>
      <c r="BD7" s="37">
        <f t="shared" ref="BD7:BD17" si="1">L7</f>
        <v>0</v>
      </c>
    </row>
    <row r="8" spans="1:56" s="42" customFormat="1">
      <c r="A8" s="36">
        <f>中間シート!A8</f>
        <v>3</v>
      </c>
      <c r="B8" s="37">
        <f>中間シート!B8</f>
        <v>1</v>
      </c>
      <c r="C8" s="37" t="str">
        <f>中間シート!C8</f>
        <v/>
      </c>
      <c r="D8" s="37">
        <f>中間シート!D8</f>
        <v>0</v>
      </c>
      <c r="E8" s="37">
        <f>中間シート!E8</f>
        <v>0</v>
      </c>
      <c r="F8" s="37">
        <f>中間シート!F8</f>
        <v>0</v>
      </c>
      <c r="G8" s="37">
        <f>中間シート!G8</f>
        <v>3</v>
      </c>
      <c r="H8" s="37">
        <f>中間シート!H8</f>
        <v>0</v>
      </c>
      <c r="I8" s="37">
        <f>中間シート!I8</f>
        <v>0</v>
      </c>
      <c r="J8" s="37">
        <f>中間シート!J8</f>
        <v>0</v>
      </c>
      <c r="K8" s="37">
        <f>中間シート!K8</f>
        <v>0</v>
      </c>
      <c r="L8" s="36">
        <f>中間シート!L8</f>
        <v>0</v>
      </c>
      <c r="M8" s="36">
        <f>中間シート!M8</f>
        <v>0</v>
      </c>
      <c r="N8" s="44" t="str">
        <f>IF($M8=1,中間シート!N8,"")</f>
        <v/>
      </c>
      <c r="O8" s="44" t="str">
        <f>IF($M8=1,中間シート!O8,"")</f>
        <v/>
      </c>
      <c r="P8" s="44" t="str">
        <f>IF($M8=1,中間シート!P8,"")</f>
        <v/>
      </c>
      <c r="Q8" s="38"/>
      <c r="R8" s="44" t="str">
        <f>IF(OR($I8=1,AND($I8=0,$L8=1)),中間シート!R8,"")</f>
        <v/>
      </c>
      <c r="S8" s="39" t="str">
        <f t="shared" si="0"/>
        <v/>
      </c>
      <c r="T8" s="44" t="str">
        <f>IF(OR($I8=1,AND($I8=0,$L8=1)),中間シート!T8,"")</f>
        <v/>
      </c>
      <c r="U8" s="39" t="str">
        <f>IF(OR($I8=1,AND($I8=0,$L8=1)),中間シート!U8,"")</f>
        <v/>
      </c>
      <c r="V8" s="39" t="str">
        <f>IF(OR($I8=1,AND($I8=0,$L8=1)),中間シート!V8,"")</f>
        <v/>
      </c>
      <c r="W8" s="39" t="str">
        <f>IF(OR($I8=1,AND($I8=0,$L8=1)),中間シート!W8,"")</f>
        <v/>
      </c>
      <c r="X8" s="39" t="str">
        <f>IF(OR($I8=1,AND($I8=0,$L8=1)),中間シート!X8,"")</f>
        <v/>
      </c>
      <c r="Y8" s="39" t="str">
        <f>IF(OR($I8=1,AND($I8=0,$L8=1)),中間シート!Y8,"")</f>
        <v/>
      </c>
      <c r="Z8" s="39" t="str">
        <f>IF(OR($I8=1,AND($I8=0,$L8=1)),中間シート!Z8,"")</f>
        <v/>
      </c>
      <c r="AA8" s="39" t="str">
        <f>IF(OR($I8=1,AND($I8=0,$L8=1)),中間シート!AA8,"")</f>
        <v/>
      </c>
      <c r="AB8" s="39" t="str">
        <f>IF(OR($I8=1,AND($I8=0,$L8=1)),中間シート!AB8,"")</f>
        <v/>
      </c>
      <c r="AC8" s="39" t="str">
        <f>IF(OR($I8=1,AND($I8=0,$L8=1)),中間シート!AC8,"")</f>
        <v/>
      </c>
      <c r="AD8" s="39" t="str">
        <f>IF(OR($I8=1,AND($I8=0,$L8=1)),中間シート!AD8,"")</f>
        <v/>
      </c>
      <c r="AE8" s="39" t="str">
        <f>IF(OR($I8=1,AND($I8=0,$L8=1)),中間シート!AE8,"")</f>
        <v/>
      </c>
      <c r="AF8" s="39" t="str">
        <f>IF(OR($I8=1,AND($I8=0,$L8=1)),中間シート!AF8,"")</f>
        <v/>
      </c>
      <c r="AG8" s="39" t="str">
        <f>IF(OR($I8=1,AND($I8=0,$L8=1)),中間シート!AG8,"")</f>
        <v/>
      </c>
      <c r="AH8" s="39" t="str">
        <f>IF(OR($I8=1,AND($I8=0,$L8=1)),中間シート!AH8,"")</f>
        <v/>
      </c>
      <c r="AI8" s="39" t="str">
        <f>IF(OR($I8=1,AND($I8=0,$L8=1)),中間シート!AI8,"")</f>
        <v/>
      </c>
      <c r="AJ8" s="39" t="str">
        <f>IF(OR($I8=1,AND($I8=0,$L8=1)),中間シート!AJ8,"")</f>
        <v/>
      </c>
      <c r="AK8" s="39" t="str">
        <f>IF(OR($I8=1,AND($I8=0,$L8=1)),中間シート!AK8,"")</f>
        <v/>
      </c>
      <c r="AL8" s="39" t="str">
        <f>IF(OR($I8=1,AND($I8=0,$L8=1)),中間シート!AL8,"")</f>
        <v/>
      </c>
      <c r="AM8" s="39" t="str">
        <f>IF($H8=1,中間シート!AM8,"")</f>
        <v/>
      </c>
      <c r="AN8" s="39" t="str">
        <f>IF($H8=1,中間シート!AN8,"")</f>
        <v/>
      </c>
      <c r="AO8" s="39" t="str">
        <f>IF($H8=1,中間シート!AO8,"")</f>
        <v/>
      </c>
      <c r="AP8" s="39" t="str">
        <f>IF($H8=1,中間シート!AP8,"")</f>
        <v/>
      </c>
      <c r="AQ8" s="39" t="str">
        <f>IF($H8=1,中間シート!AQ8,"")</f>
        <v/>
      </c>
      <c r="AR8" s="39" t="str">
        <f>IF(OR($I8=1,AND($I8=0,$L8=1)),中間シート!AR8,"")</f>
        <v/>
      </c>
      <c r="AS8" s="37"/>
      <c r="AT8" s="37"/>
      <c r="AU8" s="37"/>
      <c r="AV8" s="39" t="str">
        <f>IF(OR($I8=1,AND($I8=0,$L8=1)),中間シート!AS8,"")</f>
        <v/>
      </c>
      <c r="AW8" s="39" t="str">
        <f>IF(OR($I8=1,AND($I8=0,$L8=1)),中間シート!AT8,"")</f>
        <v/>
      </c>
      <c r="AX8" s="39" t="str">
        <f>IF(OR($I8=1,AND($I8=0,$L8=1)),中間シート!AU8,"")</f>
        <v/>
      </c>
      <c r="AY8" s="39" t="str">
        <f>IF(OR($I8=1,AND($I8=0,$L8=1)),中間シート!AV8,"")</f>
        <v/>
      </c>
      <c r="AZ8" s="39" t="str">
        <f>IF(OR($I8=1,AND($I8=0,$L8=1)),中間シート!AW8,"")</f>
        <v/>
      </c>
      <c r="BA8" s="39" t="str">
        <f>IF(OR($I8=1,AND($I8=0,$L8=1)),中間シート!AX8,"")</f>
        <v/>
      </c>
      <c r="BB8" s="39" t="str">
        <f>IF(OR($I8=1,AND($I8=0,$L8=1)),中間シート!AY8,"")</f>
        <v/>
      </c>
      <c r="BC8" s="39" t="str">
        <f>IF(OR($I8=1,AND($I8=0,$L8=1)),中間シート!AZ8,"")</f>
        <v/>
      </c>
      <c r="BD8" s="37">
        <f t="shared" si="1"/>
        <v>0</v>
      </c>
    </row>
    <row r="9" spans="1:56" s="42" customFormat="1">
      <c r="A9" s="36">
        <f>中間シート!A9</f>
        <v>4</v>
      </c>
      <c r="B9" s="37">
        <f>中間シート!B9</f>
        <v>1</v>
      </c>
      <c r="C9" s="37" t="str">
        <f>中間シート!C9</f>
        <v/>
      </c>
      <c r="D9" s="37">
        <f>中間シート!D9</f>
        <v>0</v>
      </c>
      <c r="E9" s="37">
        <f>中間シート!E9</f>
        <v>0</v>
      </c>
      <c r="F9" s="37">
        <f>中間シート!F9</f>
        <v>0</v>
      </c>
      <c r="G9" s="37">
        <f>中間シート!G9</f>
        <v>4</v>
      </c>
      <c r="H9" s="37">
        <f>中間シート!H9</f>
        <v>0</v>
      </c>
      <c r="I9" s="37">
        <f>中間シート!I9</f>
        <v>0</v>
      </c>
      <c r="J9" s="37">
        <f>中間シート!J9</f>
        <v>0</v>
      </c>
      <c r="K9" s="37">
        <f>中間シート!K9</f>
        <v>0</v>
      </c>
      <c r="L9" s="36">
        <f>中間シート!L9</f>
        <v>0</v>
      </c>
      <c r="M9" s="36">
        <f>中間シート!M9</f>
        <v>0</v>
      </c>
      <c r="N9" s="44" t="str">
        <f>IF($M9=1,中間シート!N9,"")</f>
        <v/>
      </c>
      <c r="O9" s="44" t="str">
        <f>IF($M9=1,中間シート!O9,"")</f>
        <v/>
      </c>
      <c r="P9" s="44" t="str">
        <f>IF($M9=1,中間シート!P9,"")</f>
        <v/>
      </c>
      <c r="Q9" s="38"/>
      <c r="R9" s="44" t="str">
        <f>IF(OR($I9=1,AND($I9=0,$L9=1)),中間シート!R9,"")</f>
        <v/>
      </c>
      <c r="S9" s="39" t="str">
        <f t="shared" si="0"/>
        <v/>
      </c>
      <c r="T9" s="44" t="str">
        <f>IF(OR($I9=1,AND($I9=0,$L9=1)),中間シート!T9,"")</f>
        <v/>
      </c>
      <c r="U9" s="39" t="str">
        <f>IF(OR($I9=1,AND($I9=0,$L9=1)),中間シート!U9,"")</f>
        <v/>
      </c>
      <c r="V9" s="39" t="str">
        <f>IF(OR($I9=1,AND($I9=0,$L9=1)),中間シート!V9,"")</f>
        <v/>
      </c>
      <c r="W9" s="39" t="str">
        <f>IF(OR($I9=1,AND($I9=0,$L9=1)),中間シート!W9,"")</f>
        <v/>
      </c>
      <c r="X9" s="39" t="str">
        <f>IF(OR($I9=1,AND($I9=0,$L9=1)),中間シート!X9,"")</f>
        <v/>
      </c>
      <c r="Y9" s="39" t="str">
        <f>IF(OR($I9=1,AND($I9=0,$L9=1)),中間シート!Y9,"")</f>
        <v/>
      </c>
      <c r="Z9" s="39" t="str">
        <f>IF(OR($I9=1,AND($I9=0,$L9=1)),中間シート!Z9,"")</f>
        <v/>
      </c>
      <c r="AA9" s="39" t="str">
        <f>IF(OR($I9=1,AND($I9=0,$L9=1)),中間シート!AA9,"")</f>
        <v/>
      </c>
      <c r="AB9" s="39" t="str">
        <f>IF(OR($I9=1,AND($I9=0,$L9=1)),中間シート!AB9,"")</f>
        <v/>
      </c>
      <c r="AC9" s="39" t="str">
        <f>IF(OR($I9=1,AND($I9=0,$L9=1)),中間シート!AC9,"")</f>
        <v/>
      </c>
      <c r="AD9" s="39" t="str">
        <f>IF(OR($I9=1,AND($I9=0,$L9=1)),中間シート!AD9,"")</f>
        <v/>
      </c>
      <c r="AE9" s="39" t="str">
        <f>IF(OR($I9=1,AND($I9=0,$L9=1)),中間シート!AE9,"")</f>
        <v/>
      </c>
      <c r="AF9" s="39" t="str">
        <f>IF(OR($I9=1,AND($I9=0,$L9=1)),中間シート!AF9,"")</f>
        <v/>
      </c>
      <c r="AG9" s="39" t="str">
        <f>IF(OR($I9=1,AND($I9=0,$L9=1)),中間シート!AG9,"")</f>
        <v/>
      </c>
      <c r="AH9" s="39" t="str">
        <f>IF(OR($I9=1,AND($I9=0,$L9=1)),中間シート!AH9,"")</f>
        <v/>
      </c>
      <c r="AI9" s="39" t="str">
        <f>IF(OR($I9=1,AND($I9=0,$L9=1)),中間シート!AI9,"")</f>
        <v/>
      </c>
      <c r="AJ9" s="39" t="str">
        <f>IF(OR($I9=1,AND($I9=0,$L9=1)),中間シート!AJ9,"")</f>
        <v/>
      </c>
      <c r="AK9" s="39" t="str">
        <f>IF(OR($I9=1,AND($I9=0,$L9=1)),中間シート!AK9,"")</f>
        <v/>
      </c>
      <c r="AL9" s="39" t="str">
        <f>IF(OR($I9=1,AND($I9=0,$L9=1)),中間シート!AL9,"")</f>
        <v/>
      </c>
      <c r="AM9" s="39" t="str">
        <f>IF($H9=1,中間シート!AM9,"")</f>
        <v/>
      </c>
      <c r="AN9" s="39" t="str">
        <f>IF($H9=1,中間シート!AN9,"")</f>
        <v/>
      </c>
      <c r="AO9" s="39" t="str">
        <f>IF($H9=1,中間シート!AO9,"")</f>
        <v/>
      </c>
      <c r="AP9" s="39" t="str">
        <f>IF($H9=1,中間シート!AP9,"")</f>
        <v/>
      </c>
      <c r="AQ9" s="39" t="str">
        <f>IF($H9=1,中間シート!AQ9,"")</f>
        <v/>
      </c>
      <c r="AR9" s="39" t="str">
        <f>IF(OR($I9=1,AND($I9=0,$L9=1)),中間シート!AR9,"")</f>
        <v/>
      </c>
      <c r="AS9" s="37"/>
      <c r="AT9" s="37"/>
      <c r="AU9" s="37"/>
      <c r="AV9" s="39" t="str">
        <f>IF(OR($I9=1,AND($I9=0,$L9=1)),中間シート!AS9,"")</f>
        <v/>
      </c>
      <c r="AW9" s="39" t="str">
        <f>IF(OR($I9=1,AND($I9=0,$L9=1)),中間シート!AT9,"")</f>
        <v/>
      </c>
      <c r="AX9" s="39" t="str">
        <f>IF(OR($I9=1,AND($I9=0,$L9=1)),中間シート!AU9,"")</f>
        <v/>
      </c>
      <c r="AY9" s="39" t="str">
        <f>IF(OR($I9=1,AND($I9=0,$L9=1)),中間シート!AV9,"")</f>
        <v/>
      </c>
      <c r="AZ9" s="39" t="str">
        <f>IF(OR($I9=1,AND($I9=0,$L9=1)),中間シート!AW9,"")</f>
        <v/>
      </c>
      <c r="BA9" s="39" t="str">
        <f>IF(OR($I9=1,AND($I9=0,$L9=1)),中間シート!AX9,"")</f>
        <v/>
      </c>
      <c r="BB9" s="39" t="str">
        <f>IF(OR($I9=1,AND($I9=0,$L9=1)),中間シート!AY9,"")</f>
        <v/>
      </c>
      <c r="BC9" s="39" t="str">
        <f>IF(OR($I9=1,AND($I9=0,$L9=1)),中間シート!AZ9,"")</f>
        <v/>
      </c>
      <c r="BD9" s="37">
        <f t="shared" si="1"/>
        <v>0</v>
      </c>
    </row>
    <row r="10" spans="1:56" s="52" customFormat="1" ht="13.5" customHeight="1">
      <c r="A10" s="45">
        <f>中間シート!A10</f>
        <v>5</v>
      </c>
      <c r="B10" s="46">
        <f>中間シート!B10</f>
        <v>2</v>
      </c>
      <c r="C10" s="46" t="str">
        <f>中間シート!C10</f>
        <v/>
      </c>
      <c r="D10" s="46">
        <f>中間シート!D10</f>
        <v>0</v>
      </c>
      <c r="E10" s="46">
        <f>中間シート!E10</f>
        <v>0</v>
      </c>
      <c r="F10" s="46">
        <f>中間シート!F10</f>
        <v>0</v>
      </c>
      <c r="G10" s="46">
        <f>中間シート!G10</f>
        <v>1</v>
      </c>
      <c r="H10" s="46">
        <f>中間シート!H10</f>
        <v>0</v>
      </c>
      <c r="I10" s="46">
        <f>中間シート!I10</f>
        <v>0</v>
      </c>
      <c r="J10" s="46">
        <f>中間シート!J10</f>
        <v>0</v>
      </c>
      <c r="K10" s="46">
        <f>中間シート!K10</f>
        <v>0</v>
      </c>
      <c r="L10" s="45">
        <f>中間シート!L10</f>
        <v>0</v>
      </c>
      <c r="M10" s="45">
        <f>中間シート!M10</f>
        <v>0</v>
      </c>
      <c r="N10" s="47" t="str">
        <f>""</f>
        <v/>
      </c>
      <c r="O10" s="47" t="str">
        <f>""</f>
        <v/>
      </c>
      <c r="P10" s="47" t="str">
        <f>""</f>
        <v/>
      </c>
      <c r="Q10" s="48"/>
      <c r="R10" s="47" t="str">
        <f>IF(OR($I10=1,AND($I10=0,$L10=1)),中間シート!R10,"")</f>
        <v/>
      </c>
      <c r="S10" s="49" t="str">
        <f t="shared" si="0"/>
        <v/>
      </c>
      <c r="T10" s="47" t="str">
        <f>IF(OR($I10=1,AND($I10=0,$L10=1)),中間シート!T10,"")</f>
        <v/>
      </c>
      <c r="U10" s="49" t="str">
        <f>IF(OR($I10=1,AND($I10=0,$L10=1)),中間シート!U10,"")</f>
        <v/>
      </c>
      <c r="V10" s="49" t="str">
        <f>IF(OR($I10=1,AND($I10=0,$L10=1)),中間シート!V10,"")</f>
        <v/>
      </c>
      <c r="W10" s="49" t="str">
        <f>IF(OR($I10=1,AND($I10=0,$L10=1)),中間シート!W10,"")</f>
        <v/>
      </c>
      <c r="X10" s="50" t="str">
        <f>IF(OR($I10=1,AND($I10=0,$L10=1)),中間シート!X10,"")</f>
        <v/>
      </c>
      <c r="Y10" s="50" t="str">
        <f>IF(OR($I10=1,AND($I10=0,$L10=1)),中間シート!Y10,"")</f>
        <v/>
      </c>
      <c r="Z10" s="49" t="str">
        <f>IF(OR($I10=1,AND($I10=0,$L10=1)),中間シート!Z10,"")</f>
        <v/>
      </c>
      <c r="AA10" s="49" t="str">
        <f>IF(OR($I10=1,AND($I10=0,$L10=1)),中間シート!AA10,"")</f>
        <v/>
      </c>
      <c r="AB10" s="49" t="str">
        <f>IF(OR($I10=1,AND($I10=0,$L10=1)),中間シート!AB10,"")</f>
        <v/>
      </c>
      <c r="AC10" s="51" t="str">
        <f>IF(OR($I10=1,AND($I10=0,$L10=1)),中間シート!AC10,"")</f>
        <v/>
      </c>
      <c r="AD10" s="49" t="str">
        <f>IF(OR($I10=1,AND($I10=0,$L10=1)),中間シート!AD10,"")</f>
        <v/>
      </c>
      <c r="AE10" s="49" t="str">
        <f>IF(OR($I10=1,AND($I10=0,$L10=1)),中間シート!AE10,"")</f>
        <v/>
      </c>
      <c r="AF10" s="49" t="str">
        <f>IF(OR($I10=1,AND($I10=0,$L10=1)),中間シート!AF10,"")</f>
        <v/>
      </c>
      <c r="AG10" s="155"/>
      <c r="AH10" s="49" t="str">
        <f>IF(OR($I10=1,AND($I10=0,$L10=1)),中間シート!AH10,"")</f>
        <v/>
      </c>
      <c r="AI10" s="49" t="str">
        <f>IF(OR($I10=1,AND($I10=0,$L10=1)),中間シート!AI10,"")</f>
        <v/>
      </c>
      <c r="AJ10" s="49" t="str">
        <f>IF(OR($I10=1,AND($I10=0,$L10=1)),中間シート!AJ10,"")</f>
        <v/>
      </c>
      <c r="AK10" s="49" t="str">
        <f>IF(OR($I10=1,AND($I10=0,$L10=1)),中間シート!AK10,"")</f>
        <v/>
      </c>
      <c r="AL10" s="49" t="str">
        <f>IF(OR($I10=1,AND($I10=0,$L10=1)),中間シート!AL10,"")</f>
        <v/>
      </c>
      <c r="AM10" s="49" t="str">
        <f>IF($H10=1,中間シート!AM10,"")</f>
        <v/>
      </c>
      <c r="AN10" s="49" t="str">
        <f>IF($H10=1,中間シート!AN10,"")</f>
        <v/>
      </c>
      <c r="AO10" s="49" t="str">
        <f>IF($H10=1,中間シート!AO10,"")</f>
        <v/>
      </c>
      <c r="AP10" s="152"/>
      <c r="AQ10" s="152"/>
      <c r="AR10" s="49" t="str">
        <f>IF(OR($I10=1,AND($I10=0,$L10=1)),中間シート!AR10,"")</f>
        <v/>
      </c>
      <c r="AS10" s="46" t="str">
        <f>IF('建築工事届（別記第40号様式）'!AN135=TRUE,1,IF('建築工事届（別記第40号様式）'!AO135=TRUE,2,IF('建築工事届（別記第40号様式）'!AP135=TRUE,3,IF('建築工事届（別記第40号様式）'!AQ135=TRUE,4,""))))</f>
        <v/>
      </c>
      <c r="AT10" s="46"/>
      <c r="AU10" s="46"/>
      <c r="AV10" s="49" t="str">
        <f>IF(OR($I10=1,AND($I10=0,$L10=1)),中間シート!AS10,"")</f>
        <v/>
      </c>
      <c r="AW10" s="49" t="str">
        <f>IF(OR($I10=1,AND($I10=0,$L10=1)),中間シート!AT10,"")</f>
        <v/>
      </c>
      <c r="AX10" s="49" t="str">
        <f>IF(OR($I10=1,AND($I10=0,$L10=1)),中間シート!AU10,"")</f>
        <v/>
      </c>
      <c r="AY10" s="49" t="str">
        <f>IF(OR($I10=1,AND($I10=0,$L10=1)),中間シート!AV10,"")</f>
        <v/>
      </c>
      <c r="AZ10" s="49" t="str">
        <f>IF(OR($I10=1,AND($I10=0,$L10=1)),中間シート!AW10,"")</f>
        <v/>
      </c>
      <c r="BA10" s="49" t="str">
        <f>IF(OR($I10=1,AND($I10=0,$L10=1)),中間シート!AX10,"")</f>
        <v/>
      </c>
      <c r="BB10" s="49" t="str">
        <f>IF(OR($I10=1,AND($I10=0,$L10=1)),中間シート!AY10,"")</f>
        <v/>
      </c>
      <c r="BC10" s="49" t="str">
        <f>IF(OR($I10=1,AND($I10=0,$L10=1)),中間シート!AZ10,"")</f>
        <v/>
      </c>
      <c r="BD10" s="46">
        <f t="shared" si="1"/>
        <v>0</v>
      </c>
    </row>
    <row r="11" spans="1:56" s="52" customFormat="1" ht="19.2">
      <c r="A11" s="45">
        <f>中間シート!A11</f>
        <v>6</v>
      </c>
      <c r="B11" s="46">
        <f>中間シート!B11</f>
        <v>2</v>
      </c>
      <c r="C11" s="46" t="str">
        <f>中間シート!C11</f>
        <v/>
      </c>
      <c r="D11" s="46">
        <f>中間シート!D11</f>
        <v>0</v>
      </c>
      <c r="E11" s="46">
        <f>中間シート!E11</f>
        <v>0</v>
      </c>
      <c r="F11" s="46">
        <f>中間シート!F11</f>
        <v>0</v>
      </c>
      <c r="G11" s="53">
        <f>中間シート!G11</f>
        <v>2</v>
      </c>
      <c r="H11" s="46">
        <f>中間シート!H11</f>
        <v>0</v>
      </c>
      <c r="I11" s="46">
        <f>中間シート!I11</f>
        <v>0</v>
      </c>
      <c r="J11" s="46">
        <f>中間シート!J11</f>
        <v>0</v>
      </c>
      <c r="K11" s="46">
        <f>中間シート!K11</f>
        <v>0</v>
      </c>
      <c r="L11" s="45">
        <f>中間シート!L11</f>
        <v>0</v>
      </c>
      <c r="M11" s="45">
        <f>中間シート!M11</f>
        <v>0</v>
      </c>
      <c r="N11" s="47" t="str">
        <f>""</f>
        <v/>
      </c>
      <c r="O11" s="47" t="str">
        <f>""</f>
        <v/>
      </c>
      <c r="P11" s="47" t="str">
        <f>""</f>
        <v/>
      </c>
      <c r="Q11" s="48"/>
      <c r="R11" s="47" t="str">
        <f>IF(OR($I11=1,AND($I11=0,$L11=1)),中間シート!R11,"")</f>
        <v/>
      </c>
      <c r="S11" s="49" t="str">
        <f t="shared" si="0"/>
        <v/>
      </c>
      <c r="T11" s="47" t="str">
        <f>IF(OR($I11=1,AND($I11=0,$L11=1)),中間シート!T11,"")</f>
        <v/>
      </c>
      <c r="U11" s="49" t="str">
        <f>IF(OR($I11=1,AND($I11=0,$L11=1)),中間シート!U11,"")</f>
        <v/>
      </c>
      <c r="V11" s="49" t="str">
        <f>IF(OR($I11=1,AND($I11=0,$L11=1)),中間シート!V11,"")</f>
        <v/>
      </c>
      <c r="W11" s="49" t="str">
        <f>IF(OR($I11=1,AND($I11=0,$L11=1)),中間シート!W11,"")</f>
        <v/>
      </c>
      <c r="X11" s="49" t="str">
        <f>IF(OR($I11=1,AND($I11=0,$L11=1)),中間シート!X11,"")</f>
        <v/>
      </c>
      <c r="Y11" s="49" t="str">
        <f>IF(OR($I11=1,AND($I11=0,$L11=1)),中間シート!Y11,"")</f>
        <v/>
      </c>
      <c r="Z11" s="49" t="str">
        <f>IF(OR($I11=1,AND($I11=0,$L11=1)),中間シート!Z11,"")</f>
        <v/>
      </c>
      <c r="AA11" s="49" t="str">
        <f>IF(OR($I11=1,AND($I11=0,$L11=1)),中間シート!AA11,"")</f>
        <v/>
      </c>
      <c r="AB11" s="49" t="str">
        <f>IF(OR($I11=1,AND($I11=0,$L11=1)),中間シート!AB11,"")</f>
        <v/>
      </c>
      <c r="AC11" s="49" t="str">
        <f>IF(OR($I11=1,AND($I11=0,$L11=1)),中間シート!AC11,"")</f>
        <v/>
      </c>
      <c r="AD11" s="49" t="str">
        <f>IF(OR($I11=1,AND($I11=0,$L11=1)),中間シート!AD11,"")</f>
        <v/>
      </c>
      <c r="AE11" s="49" t="str">
        <f>IF(OR($I11=1,AND($I11=0,$L11=1)),中間シート!AE11,"")</f>
        <v/>
      </c>
      <c r="AF11" s="49" t="str">
        <f>IF(OR($I11=1,AND($I11=0,$L11=1)),中間シート!AF11,"")</f>
        <v/>
      </c>
      <c r="AG11" s="152"/>
      <c r="AH11" s="49" t="str">
        <f>IF(OR($I11=1,AND($I11=0,$L11=1)),中間シート!AH11,"")</f>
        <v/>
      </c>
      <c r="AI11" s="49" t="str">
        <f>IF(OR($I11=1,AND($I11=0,$L11=1)),中間シート!AI11,"")</f>
        <v/>
      </c>
      <c r="AJ11" s="49" t="str">
        <f>IF(OR($I11=1,AND($I11=0,$L11=1)),中間シート!AJ11,"")</f>
        <v/>
      </c>
      <c r="AK11" s="49" t="str">
        <f>IF(OR($I11=1,AND($I11=0,$L11=1)),中間シート!AK11,"")</f>
        <v/>
      </c>
      <c r="AL11" s="49" t="str">
        <f>IF(OR($I11=1,AND($I11=0,$L11=1)),中間シート!AL11,"")</f>
        <v/>
      </c>
      <c r="AM11" s="49" t="str">
        <f>IF($H11=1,中間シート!AM11,"")</f>
        <v/>
      </c>
      <c r="AN11" s="49" t="str">
        <f>IF($H11=1,中間シート!AN11,"")</f>
        <v/>
      </c>
      <c r="AO11" s="49" t="str">
        <f>IF($H11=1,中間シート!AO11,"")</f>
        <v/>
      </c>
      <c r="AP11" s="152"/>
      <c r="AQ11" s="152"/>
      <c r="AR11" s="49" t="str">
        <f>IF(OR($I11=1,AND($I11=0,$L11=1)),中間シート!AR11,"")</f>
        <v/>
      </c>
      <c r="AS11" s="46"/>
      <c r="AT11" s="46"/>
      <c r="AU11" s="46"/>
      <c r="AV11" s="49" t="str">
        <f>IF(OR($I11=1,AND($I11=0,$L11=1)),中間シート!AS11,"")</f>
        <v/>
      </c>
      <c r="AW11" s="49" t="str">
        <f>IF(OR($I11=1,AND($I11=0,$L11=1)),中間シート!AT11,"")</f>
        <v/>
      </c>
      <c r="AX11" s="49" t="str">
        <f>IF(OR($I11=1,AND($I11=0,$L11=1)),中間シート!AU11,"")</f>
        <v/>
      </c>
      <c r="AY11" s="49" t="str">
        <f>IF(OR($I11=1,AND($I11=0,$L11=1)),中間シート!AV11,"")</f>
        <v/>
      </c>
      <c r="AZ11" s="49" t="str">
        <f>IF(OR($I11=1,AND($I11=0,$L11=1)),中間シート!AW11,"")</f>
        <v/>
      </c>
      <c r="BA11" s="49" t="str">
        <f>IF(OR($I11=1,AND($I11=0,$L11=1)),中間シート!AX11,"")</f>
        <v/>
      </c>
      <c r="BB11" s="49" t="str">
        <f>IF(OR($I11=1,AND($I11=0,$L11=1)),中間シート!AY11,"")</f>
        <v/>
      </c>
      <c r="BC11" s="49" t="str">
        <f>IF(OR($I11=1,AND($I11=0,$L11=1)),中間シート!AZ11,"")</f>
        <v/>
      </c>
      <c r="BD11" s="46">
        <f t="shared" si="1"/>
        <v>0</v>
      </c>
    </row>
    <row r="12" spans="1:56" s="52" customFormat="1">
      <c r="A12" s="45">
        <f>中間シート!A12</f>
        <v>7</v>
      </c>
      <c r="B12" s="46">
        <f>中間シート!B12</f>
        <v>2</v>
      </c>
      <c r="C12" s="46" t="str">
        <f>中間シート!C12</f>
        <v/>
      </c>
      <c r="D12" s="46">
        <f>中間シート!D12</f>
        <v>0</v>
      </c>
      <c r="E12" s="46">
        <f>中間シート!E12</f>
        <v>0</v>
      </c>
      <c r="F12" s="46">
        <f>中間シート!F12</f>
        <v>0</v>
      </c>
      <c r="G12" s="46">
        <f>中間シート!G12</f>
        <v>3</v>
      </c>
      <c r="H12" s="46">
        <f>中間シート!H12</f>
        <v>0</v>
      </c>
      <c r="I12" s="46">
        <f>中間シート!I12</f>
        <v>0</v>
      </c>
      <c r="J12" s="46">
        <f>中間シート!J12</f>
        <v>0</v>
      </c>
      <c r="K12" s="46">
        <f>中間シート!K12</f>
        <v>0</v>
      </c>
      <c r="L12" s="45">
        <f>中間シート!L12</f>
        <v>0</v>
      </c>
      <c r="M12" s="45">
        <f>中間シート!M12</f>
        <v>0</v>
      </c>
      <c r="N12" s="47" t="str">
        <f>""</f>
        <v/>
      </c>
      <c r="O12" s="47" t="str">
        <f>""</f>
        <v/>
      </c>
      <c r="P12" s="47" t="str">
        <f>""</f>
        <v/>
      </c>
      <c r="Q12" s="48"/>
      <c r="R12" s="47" t="str">
        <f>IF(OR($I12=1,AND($I12=0,$L12=1)),中間シート!R12,"")</f>
        <v/>
      </c>
      <c r="S12" s="49" t="str">
        <f t="shared" si="0"/>
        <v/>
      </c>
      <c r="T12" s="47" t="str">
        <f>IF(OR($I12=1,AND($I12=0,$L12=1)),中間シート!T12,"")</f>
        <v/>
      </c>
      <c r="U12" s="49" t="str">
        <f>IF(OR($I12=1,AND($I12=0,$L12=1)),中間シート!U12,"")</f>
        <v/>
      </c>
      <c r="V12" s="49" t="str">
        <f>IF(OR($I12=1,AND($I12=0,$L12=1)),中間シート!V12,"")</f>
        <v/>
      </c>
      <c r="W12" s="49" t="str">
        <f>IF(OR($I12=1,AND($I12=0,$L12=1)),中間シート!W12,"")</f>
        <v/>
      </c>
      <c r="X12" s="49" t="str">
        <f>IF(OR($I12=1,AND($I12=0,$L12=1)),中間シート!X12,"")</f>
        <v/>
      </c>
      <c r="Y12" s="49" t="str">
        <f>IF(OR($I12=1,AND($I12=0,$L12=1)),中間シート!Y12,"")</f>
        <v/>
      </c>
      <c r="Z12" s="49" t="str">
        <f>IF(OR($I12=1,AND($I12=0,$L12=1)),中間シート!Z12,"")</f>
        <v/>
      </c>
      <c r="AA12" s="49" t="str">
        <f>IF(OR($I12=1,AND($I12=0,$L12=1)),中間シート!AA12,"")</f>
        <v/>
      </c>
      <c r="AB12" s="49" t="str">
        <f>IF(OR($I12=1,AND($I12=0,$L12=1)),中間シート!AB12,"")</f>
        <v/>
      </c>
      <c r="AC12" s="49" t="str">
        <f>IF(OR($I12=1,AND($I12=0,$L12=1)),中間シート!AC12,"")</f>
        <v/>
      </c>
      <c r="AD12" s="49" t="str">
        <f>IF(OR($I12=1,AND($I12=0,$L12=1)),中間シート!AD12,"")</f>
        <v/>
      </c>
      <c r="AE12" s="49" t="str">
        <f>IF(OR($I12=1,AND($I12=0,$L12=1)),中間シート!AE12,"")</f>
        <v/>
      </c>
      <c r="AF12" s="49" t="str">
        <f>IF(OR($I12=1,AND($I12=0,$L12=1)),中間シート!AF12,"")</f>
        <v/>
      </c>
      <c r="AG12" s="152"/>
      <c r="AH12" s="49" t="str">
        <f>IF(OR($I12=1,AND($I12=0,$L12=1)),中間シート!AH12,"")</f>
        <v/>
      </c>
      <c r="AI12" s="49" t="str">
        <f>IF(OR($I12=1,AND($I12=0,$L12=1)),中間シート!AI12,"")</f>
        <v/>
      </c>
      <c r="AJ12" s="49" t="str">
        <f>IF(OR($I12=1,AND($I12=0,$L12=1)),中間シート!AJ12,"")</f>
        <v/>
      </c>
      <c r="AK12" s="49" t="str">
        <f>IF(OR($I12=1,AND($I12=0,$L12=1)),中間シート!AK12,"")</f>
        <v/>
      </c>
      <c r="AL12" s="49" t="str">
        <f>IF(OR($I12=1,AND($I12=0,$L12=1)),中間シート!AL12,"")</f>
        <v/>
      </c>
      <c r="AM12" s="49" t="str">
        <f>IF($H12=1,中間シート!AM12,"")</f>
        <v/>
      </c>
      <c r="AN12" s="49" t="str">
        <f>IF($H12=1,中間シート!AN12,"")</f>
        <v/>
      </c>
      <c r="AO12" s="49" t="str">
        <f>IF($H12=1,中間シート!AO12,"")</f>
        <v/>
      </c>
      <c r="AP12" s="152"/>
      <c r="AQ12" s="152"/>
      <c r="AR12" s="49" t="str">
        <f>IF(OR($I12=1,AND($I12=0,$L12=1)),中間シート!AR12,"")</f>
        <v/>
      </c>
      <c r="AS12" s="46"/>
      <c r="AT12" s="46"/>
      <c r="AU12" s="46"/>
      <c r="AV12" s="49" t="str">
        <f>IF(OR($I12=1,AND($I12=0,$L12=1)),中間シート!AS12,"")</f>
        <v/>
      </c>
      <c r="AW12" s="49" t="str">
        <f>IF(OR($I12=1,AND($I12=0,$L12=1)),中間シート!AT12,"")</f>
        <v/>
      </c>
      <c r="AX12" s="49" t="str">
        <f>IF(OR($I12=1,AND($I12=0,$L12=1)),中間シート!AU12,"")</f>
        <v/>
      </c>
      <c r="AY12" s="49" t="str">
        <f>IF(OR($I12=1,AND($I12=0,$L12=1)),中間シート!AV12,"")</f>
        <v/>
      </c>
      <c r="AZ12" s="49" t="str">
        <f>IF(OR($I12=1,AND($I12=0,$L12=1)),中間シート!AW12,"")</f>
        <v/>
      </c>
      <c r="BA12" s="49" t="str">
        <f>IF(OR($I12=1,AND($I12=0,$L12=1)),中間シート!AX12,"")</f>
        <v/>
      </c>
      <c r="BB12" s="49" t="str">
        <f>IF(OR($I12=1,AND($I12=0,$L12=1)),中間シート!AY12,"")</f>
        <v/>
      </c>
      <c r="BC12" s="49" t="str">
        <f>IF(OR($I12=1,AND($I12=0,$L12=1)),中間シート!AZ12,"")</f>
        <v/>
      </c>
      <c r="BD12" s="46">
        <f t="shared" si="1"/>
        <v>0</v>
      </c>
    </row>
    <row r="13" spans="1:56" s="52" customFormat="1">
      <c r="A13" s="45">
        <f>中間シート!A13</f>
        <v>8</v>
      </c>
      <c r="B13" s="46">
        <f>中間シート!B13</f>
        <v>2</v>
      </c>
      <c r="C13" s="46" t="str">
        <f>中間シート!C13</f>
        <v/>
      </c>
      <c r="D13" s="46">
        <f>中間シート!D13</f>
        <v>0</v>
      </c>
      <c r="E13" s="46">
        <f>中間シート!E13</f>
        <v>0</v>
      </c>
      <c r="F13" s="46">
        <f>中間シート!F13</f>
        <v>0</v>
      </c>
      <c r="G13" s="46">
        <f>中間シート!G13</f>
        <v>4</v>
      </c>
      <c r="H13" s="46">
        <f>中間シート!H13</f>
        <v>0</v>
      </c>
      <c r="I13" s="46">
        <f>中間シート!I13</f>
        <v>0</v>
      </c>
      <c r="J13" s="46">
        <f>中間シート!J13</f>
        <v>0</v>
      </c>
      <c r="K13" s="46">
        <f>中間シート!K13</f>
        <v>0</v>
      </c>
      <c r="L13" s="45">
        <f>中間シート!L13</f>
        <v>0</v>
      </c>
      <c r="M13" s="45">
        <f>中間シート!M13</f>
        <v>0</v>
      </c>
      <c r="N13" s="47" t="str">
        <f>""</f>
        <v/>
      </c>
      <c r="O13" s="47" t="str">
        <f>""</f>
        <v/>
      </c>
      <c r="P13" s="47" t="str">
        <f>""</f>
        <v/>
      </c>
      <c r="Q13" s="48"/>
      <c r="R13" s="47" t="str">
        <f>IF(OR($I13=1,AND($I13=0,$L13=1)),中間シート!R13,"")</f>
        <v/>
      </c>
      <c r="S13" s="49" t="str">
        <f t="shared" si="0"/>
        <v/>
      </c>
      <c r="T13" s="47" t="str">
        <f>IF(OR($I13=1,AND($I13=0,$L13=1)),中間シート!T13,"")</f>
        <v/>
      </c>
      <c r="U13" s="49" t="str">
        <f>IF(OR($I13=1,AND($I13=0,$L13=1)),中間シート!U13,"")</f>
        <v/>
      </c>
      <c r="V13" s="49" t="str">
        <f>IF(OR($I13=1,AND($I13=0,$L13=1)),中間シート!V13,"")</f>
        <v/>
      </c>
      <c r="W13" s="49" t="str">
        <f>IF(OR($I13=1,AND($I13=0,$L13=1)),中間シート!W13,"")</f>
        <v/>
      </c>
      <c r="X13" s="49" t="str">
        <f>IF(OR($I13=1,AND($I13=0,$L13=1)),中間シート!X13,"")</f>
        <v/>
      </c>
      <c r="Y13" s="49" t="str">
        <f>IF(OR($I13=1,AND($I13=0,$L13=1)),中間シート!Y13,"")</f>
        <v/>
      </c>
      <c r="Z13" s="49" t="str">
        <f>IF(OR($I13=1,AND($I13=0,$L13=1)),中間シート!Z13,"")</f>
        <v/>
      </c>
      <c r="AA13" s="49" t="str">
        <f>IF(OR($I13=1,AND($I13=0,$L13=1)),中間シート!AA13,"")</f>
        <v/>
      </c>
      <c r="AB13" s="49" t="str">
        <f>IF(OR($I13=1,AND($I13=0,$L13=1)),中間シート!AB13,"")</f>
        <v/>
      </c>
      <c r="AC13" s="49" t="str">
        <f>IF(OR($I13=1,AND($I13=0,$L13=1)),中間シート!AC13,"")</f>
        <v/>
      </c>
      <c r="AD13" s="49" t="str">
        <f>IF(OR($I13=1,AND($I13=0,$L13=1)),中間シート!AD13,"")</f>
        <v/>
      </c>
      <c r="AE13" s="49" t="str">
        <f>IF(OR($I13=1,AND($I13=0,$L13=1)),中間シート!AE13,"")</f>
        <v/>
      </c>
      <c r="AF13" s="49" t="str">
        <f>IF(OR($I13=1,AND($I13=0,$L13=1)),中間シート!AF13,"")</f>
        <v/>
      </c>
      <c r="AG13" s="152"/>
      <c r="AH13" s="49" t="str">
        <f>IF(OR($I13=1,AND($I13=0,$L13=1)),中間シート!AH13,"")</f>
        <v/>
      </c>
      <c r="AI13" s="49" t="str">
        <f>IF(OR($I13=1,AND($I13=0,$L13=1)),中間シート!AI13,"")</f>
        <v/>
      </c>
      <c r="AJ13" s="49" t="str">
        <f>IF(OR($I13=1,AND($I13=0,$L13=1)),中間シート!AJ13,"")</f>
        <v/>
      </c>
      <c r="AK13" s="49" t="str">
        <f>IF(OR($I13=1,AND($I13=0,$L13=1)),中間シート!AK13,"")</f>
        <v/>
      </c>
      <c r="AL13" s="49" t="str">
        <f>IF(OR($I13=1,AND($I13=0,$L13=1)),中間シート!AL13,"")</f>
        <v/>
      </c>
      <c r="AM13" s="49" t="str">
        <f>IF($H13=1,中間シート!AM13,"")</f>
        <v/>
      </c>
      <c r="AN13" s="49" t="str">
        <f>IF($H13=1,中間シート!AN13,"")</f>
        <v/>
      </c>
      <c r="AO13" s="49" t="str">
        <f>IF($H13=1,中間シート!AO13,"")</f>
        <v/>
      </c>
      <c r="AP13" s="152"/>
      <c r="AQ13" s="152"/>
      <c r="AR13" s="49" t="str">
        <f>IF(OR($I13=1,AND($I13=0,$L13=1)),中間シート!AR13,"")</f>
        <v/>
      </c>
      <c r="AS13" s="46"/>
      <c r="AT13" s="46"/>
      <c r="AU13" s="46"/>
      <c r="AV13" s="49" t="str">
        <f>IF(OR($I13=1,AND($I13=0,$L13=1)),中間シート!AS13,"")</f>
        <v/>
      </c>
      <c r="AW13" s="49" t="str">
        <f>IF(OR($I13=1,AND($I13=0,$L13=1)),中間シート!AT13,"")</f>
        <v/>
      </c>
      <c r="AX13" s="49" t="str">
        <f>IF(OR($I13=1,AND($I13=0,$L13=1)),中間シート!AU13,"")</f>
        <v/>
      </c>
      <c r="AY13" s="49" t="str">
        <f>IF(OR($I13=1,AND($I13=0,$L13=1)),中間シート!AV13,"")</f>
        <v/>
      </c>
      <c r="AZ13" s="49" t="str">
        <f>IF(OR($I13=1,AND($I13=0,$L13=1)),中間シート!AW13,"")</f>
        <v/>
      </c>
      <c r="BA13" s="49" t="str">
        <f>IF(OR($I13=1,AND($I13=0,$L13=1)),中間シート!AX13,"")</f>
        <v/>
      </c>
      <c r="BB13" s="49" t="str">
        <f>IF(OR($I13=1,AND($I13=0,$L13=1)),中間シート!AY13,"")</f>
        <v/>
      </c>
      <c r="BC13" s="49" t="str">
        <f>IF(OR($I13=1,AND($I13=0,$L13=1)),中間シート!AZ13,"")</f>
        <v/>
      </c>
      <c r="BD13" s="46">
        <f t="shared" si="1"/>
        <v>0</v>
      </c>
    </row>
    <row r="14" spans="1:56" s="61" customFormat="1" ht="15" customHeight="1">
      <c r="A14" s="54">
        <f>中間シート!A14</f>
        <v>9</v>
      </c>
      <c r="B14" s="55">
        <f>中間シート!B14</f>
        <v>3</v>
      </c>
      <c r="C14" s="55" t="str">
        <f>中間シート!C14</f>
        <v/>
      </c>
      <c r="D14" s="55">
        <f>中間シート!D14</f>
        <v>0</v>
      </c>
      <c r="E14" s="55">
        <f>中間シート!E14</f>
        <v>0</v>
      </c>
      <c r="F14" s="55">
        <f>中間シート!F14</f>
        <v>0</v>
      </c>
      <c r="G14" s="55">
        <f>中間シート!G14</f>
        <v>1</v>
      </c>
      <c r="H14" s="55">
        <f>中間シート!H14</f>
        <v>0</v>
      </c>
      <c r="I14" s="55">
        <f>中間シート!I14</f>
        <v>0</v>
      </c>
      <c r="J14" s="55">
        <f>中間シート!J14</f>
        <v>0</v>
      </c>
      <c r="K14" s="55">
        <f>中間シート!K14</f>
        <v>0</v>
      </c>
      <c r="L14" s="54">
        <f>中間シート!L14</f>
        <v>0</v>
      </c>
      <c r="M14" s="54">
        <f>中間シート!M14</f>
        <v>0</v>
      </c>
      <c r="N14" s="56" t="str">
        <f>""</f>
        <v/>
      </c>
      <c r="O14" s="56" t="str">
        <f>""</f>
        <v/>
      </c>
      <c r="P14" s="56" t="str">
        <f>""</f>
        <v/>
      </c>
      <c r="Q14" s="57"/>
      <c r="R14" s="56" t="str">
        <f>IF(OR($I14=1,AND($I14=0,$L14=1)),中間シート!R14,"")</f>
        <v/>
      </c>
      <c r="S14" s="58" t="str">
        <f t="shared" si="0"/>
        <v/>
      </c>
      <c r="T14" s="56" t="str">
        <f>IF(OR($I14=1,AND($I14=0,$L14=1)),中間シート!T14,"")</f>
        <v/>
      </c>
      <c r="U14" s="58" t="str">
        <f>IF(OR($I14=1,AND($I14=0,$L14=1)),中間シート!U14,"")</f>
        <v/>
      </c>
      <c r="V14" s="58" t="str">
        <f>IF(OR($I14=1,AND($I14=0,$L14=1)),中間シート!V14,"")</f>
        <v/>
      </c>
      <c r="W14" s="58" t="str">
        <f>IF(OR($I14=1,AND($I14=0,$L14=1)),中間シート!W14,"")</f>
        <v/>
      </c>
      <c r="X14" s="59" t="str">
        <f>IF(OR($I14=1,AND($I14=0,$L14=1)),中間シート!X14,"")</f>
        <v/>
      </c>
      <c r="Y14" s="59" t="str">
        <f>IF(OR($I14=1,AND($I14=0,$L14=1)),中間シート!Y14,"")</f>
        <v/>
      </c>
      <c r="Z14" s="58" t="str">
        <f>IF(OR($I14=1,AND($I14=0,$L14=1)),中間シート!Z14,"")</f>
        <v/>
      </c>
      <c r="AA14" s="58" t="str">
        <f>IF(OR($I14=1,AND($I14=0,$L14=1)),中間シート!AA14,"")</f>
        <v/>
      </c>
      <c r="AB14" s="58" t="str">
        <f>IF(OR($I14=1,AND($I14=0,$L14=1)),中間シート!AB14,"")</f>
        <v/>
      </c>
      <c r="AC14" s="60" t="str">
        <f>IF(OR($I14=1,AND($I14=0,$L14=1)),中間シート!AC14,"")</f>
        <v/>
      </c>
      <c r="AD14" s="58" t="str">
        <f>IF(OR($I14=1,AND($I14=0,$L14=1)),中間シート!AD14,"")</f>
        <v/>
      </c>
      <c r="AE14" s="58" t="str">
        <f>IF(OR($I14=1,AND($I14=0,$L14=1)),中間シート!AE14,"")</f>
        <v/>
      </c>
      <c r="AF14" s="58" t="str">
        <f>IF(OR($I14=1,AND($I14=0,$L14=1)),中間シート!AF14,"")</f>
        <v/>
      </c>
      <c r="AG14" s="155"/>
      <c r="AH14" s="58" t="str">
        <f>IF(OR($I14=1,AND($I14=0,$L14=1)),中間シート!AH14,"")</f>
        <v/>
      </c>
      <c r="AI14" s="58" t="str">
        <f>IF(OR($I14=1,AND($I14=0,$L14=1)),中間シート!AI14,"")</f>
        <v/>
      </c>
      <c r="AJ14" s="58" t="str">
        <f>IF(OR($I14=1,AND($I14=0,$L14=1)),中間シート!AJ14,"")</f>
        <v/>
      </c>
      <c r="AK14" s="58" t="str">
        <f>IF(OR($I14=1,AND($I14=0,$L14=1)),中間シート!AK14,"")</f>
        <v/>
      </c>
      <c r="AL14" s="58" t="str">
        <f>IF(OR($I14=1,AND($I14=0,$L14=1)),中間シート!AL14,"")</f>
        <v/>
      </c>
      <c r="AM14" s="58" t="str">
        <f>IF($H14=1,中間シート!AM14,"")</f>
        <v/>
      </c>
      <c r="AN14" s="58" t="str">
        <f>IF($H14=1,中間シート!AN14,"")</f>
        <v/>
      </c>
      <c r="AO14" s="58" t="str">
        <f>IF($H14=1,中間シート!AO14,"")</f>
        <v/>
      </c>
      <c r="AP14" s="152"/>
      <c r="AQ14" s="152"/>
      <c r="AR14" s="58" t="str">
        <f>IF(OR($I14=1,AND($I14=0,$L14=1)),中間シート!AR14,"")</f>
        <v/>
      </c>
      <c r="AS14" s="55" t="str">
        <f>IF('建築工事届（別記第40号様式）'!AN147=TRUE,1,IF('建築工事届（別記第40号様式）'!AO147=TRUE,2,IF('建築工事届（別記第40号様式）'!AP147=TRUE,3,IF('建築工事届（別記第40号様式）'!AQ147=TRUE,4,""))))</f>
        <v/>
      </c>
      <c r="AT14" s="55"/>
      <c r="AU14" s="55"/>
      <c r="AV14" s="58" t="str">
        <f>IF(OR($I14=1,AND($I14=0,$L14=1)),中間シート!AS14,"")</f>
        <v/>
      </c>
      <c r="AW14" s="58" t="str">
        <f>IF(OR($I14=1,AND($I14=0,$L14=1)),中間シート!AT14,"")</f>
        <v/>
      </c>
      <c r="AX14" s="58" t="str">
        <f>IF(OR($I14=1,AND($I14=0,$L14=1)),中間シート!AU14,"")</f>
        <v/>
      </c>
      <c r="AY14" s="58" t="str">
        <f>IF(OR($I14=1,AND($I14=0,$L14=1)),中間シート!AV14,"")</f>
        <v/>
      </c>
      <c r="AZ14" s="58" t="str">
        <f>IF(OR($I14=1,AND($I14=0,$L14=1)),中間シート!AW14,"")</f>
        <v/>
      </c>
      <c r="BA14" s="58" t="str">
        <f>IF(OR($I14=1,AND($I14=0,$L14=1)),中間シート!AX14,"")</f>
        <v/>
      </c>
      <c r="BB14" s="58" t="str">
        <f>IF(OR($I14=1,AND($I14=0,$L14=1)),中間シート!AY14,"")</f>
        <v/>
      </c>
      <c r="BC14" s="58" t="str">
        <f>IF(OR($I14=1,AND($I14=0,$L14=1)),中間シート!AZ14,"")</f>
        <v/>
      </c>
      <c r="BD14" s="55">
        <f t="shared" si="1"/>
        <v>0</v>
      </c>
    </row>
    <row r="15" spans="1:56" s="61" customFormat="1" ht="19.2">
      <c r="A15" s="54">
        <f>中間シート!A15</f>
        <v>10</v>
      </c>
      <c r="B15" s="55">
        <f>中間シート!B15</f>
        <v>3</v>
      </c>
      <c r="C15" s="55" t="str">
        <f>中間シート!C15</f>
        <v/>
      </c>
      <c r="D15" s="55">
        <f>中間シート!D15</f>
        <v>0</v>
      </c>
      <c r="E15" s="55">
        <f>中間シート!E15</f>
        <v>0</v>
      </c>
      <c r="F15" s="55">
        <f>中間シート!F15</f>
        <v>0</v>
      </c>
      <c r="G15" s="62">
        <f>中間シート!G15</f>
        <v>2</v>
      </c>
      <c r="H15" s="55">
        <f>中間シート!H15</f>
        <v>0</v>
      </c>
      <c r="I15" s="55">
        <f>中間シート!I15</f>
        <v>0</v>
      </c>
      <c r="J15" s="55">
        <f>中間シート!J15</f>
        <v>0</v>
      </c>
      <c r="K15" s="55">
        <f>中間シート!K15</f>
        <v>0</v>
      </c>
      <c r="L15" s="54">
        <f>中間シート!L15</f>
        <v>0</v>
      </c>
      <c r="M15" s="54">
        <f>中間シート!M15</f>
        <v>0</v>
      </c>
      <c r="N15" s="56" t="str">
        <f>""</f>
        <v/>
      </c>
      <c r="O15" s="56" t="str">
        <f>""</f>
        <v/>
      </c>
      <c r="P15" s="56" t="str">
        <f>""</f>
        <v/>
      </c>
      <c r="Q15" s="57"/>
      <c r="R15" s="56" t="str">
        <f>IF(OR($I15=1,AND($I15=0,$L15=1)),中間シート!R15,"")</f>
        <v/>
      </c>
      <c r="S15" s="58" t="str">
        <f t="shared" si="0"/>
        <v/>
      </c>
      <c r="T15" s="56" t="str">
        <f>IF(OR($I15=1,AND($I15=0,$L15=1)),中間シート!T15,"")</f>
        <v/>
      </c>
      <c r="U15" s="58" t="str">
        <f>IF(OR($I15=1,AND($I15=0,$L15=1)),中間シート!U15,"")</f>
        <v/>
      </c>
      <c r="V15" s="58" t="str">
        <f>IF(OR($I15=1,AND($I15=0,$L15=1)),中間シート!V15,"")</f>
        <v/>
      </c>
      <c r="W15" s="58" t="str">
        <f>IF(OR($I15=1,AND($I15=0,$L15=1)),中間シート!W15,"")</f>
        <v/>
      </c>
      <c r="X15" s="58" t="str">
        <f>IF(OR($I15=1,AND($I15=0,$L15=1)),中間シート!X15,"")</f>
        <v/>
      </c>
      <c r="Y15" s="58" t="str">
        <f>IF(OR($I15=1,AND($I15=0,$L15=1)),中間シート!Y15,"")</f>
        <v/>
      </c>
      <c r="Z15" s="58" t="str">
        <f>IF(OR($I15=1,AND($I15=0,$L15=1)),中間シート!Z15,"")</f>
        <v/>
      </c>
      <c r="AA15" s="58" t="str">
        <f>IF(OR($I15=1,AND($I15=0,$L15=1)),中間シート!AA15,"")</f>
        <v/>
      </c>
      <c r="AB15" s="58" t="str">
        <f>IF(OR($I15=1,AND($I15=0,$L15=1)),中間シート!AB15,"")</f>
        <v/>
      </c>
      <c r="AC15" s="58" t="str">
        <f>IF(OR($I15=1,AND($I15=0,$L15=1)),中間シート!AC15,"")</f>
        <v/>
      </c>
      <c r="AD15" s="58" t="str">
        <f>IF(OR($I15=1,AND($I15=0,$L15=1)),中間シート!AD15,"")</f>
        <v/>
      </c>
      <c r="AE15" s="58" t="str">
        <f>IF(OR($I15=1,AND($I15=0,$L15=1)),中間シート!AE15,"")</f>
        <v/>
      </c>
      <c r="AF15" s="58" t="str">
        <f>IF(OR($I15=1,AND($I15=0,$L15=1)),中間シート!AF15,"")</f>
        <v/>
      </c>
      <c r="AG15" s="152"/>
      <c r="AH15" s="58" t="str">
        <f>IF(OR($I15=1,AND($I15=0,$L15=1)),中間シート!AH15,"")</f>
        <v/>
      </c>
      <c r="AI15" s="58" t="str">
        <f>IF(OR($I15=1,AND($I15=0,$L15=1)),中間シート!AI15,"")</f>
        <v/>
      </c>
      <c r="AJ15" s="58" t="str">
        <f>IF(OR($I15=1,AND($I15=0,$L15=1)),中間シート!AJ15,"")</f>
        <v/>
      </c>
      <c r="AK15" s="58" t="str">
        <f>IF(OR($I15=1,AND($I15=0,$L15=1)),中間シート!AK15,"")</f>
        <v/>
      </c>
      <c r="AL15" s="58" t="str">
        <f>IF(OR($I15=1,AND($I15=0,$L15=1)),中間シート!AL15,"")</f>
        <v/>
      </c>
      <c r="AM15" s="58" t="str">
        <f>IF($H15=1,中間シート!AM15,"")</f>
        <v/>
      </c>
      <c r="AN15" s="58" t="str">
        <f>IF($H15=1,中間シート!AN15,"")</f>
        <v/>
      </c>
      <c r="AO15" s="58" t="str">
        <f>IF($H15=1,中間シート!AO15,"")</f>
        <v/>
      </c>
      <c r="AP15" s="152"/>
      <c r="AQ15" s="152"/>
      <c r="AR15" s="58" t="str">
        <f>IF(OR($I15=1,AND($I15=0,$L15=1)),中間シート!AR15,"")</f>
        <v/>
      </c>
      <c r="AS15" s="55"/>
      <c r="AT15" s="55"/>
      <c r="AU15" s="55"/>
      <c r="AV15" s="58" t="str">
        <f>IF(OR($I15=1,AND($I15=0,$L15=1)),中間シート!AS15,"")</f>
        <v/>
      </c>
      <c r="AW15" s="58" t="str">
        <f>IF(OR($I15=1,AND($I15=0,$L15=1)),中間シート!AT15,"")</f>
        <v/>
      </c>
      <c r="AX15" s="58" t="str">
        <f>IF(OR($I15=1,AND($I15=0,$L15=1)),中間シート!AU15,"")</f>
        <v/>
      </c>
      <c r="AY15" s="58" t="str">
        <f>IF(OR($I15=1,AND($I15=0,$L15=1)),中間シート!AV15,"")</f>
        <v/>
      </c>
      <c r="AZ15" s="58" t="str">
        <f>IF(OR($I15=1,AND($I15=0,$L15=1)),中間シート!AW15,"")</f>
        <v/>
      </c>
      <c r="BA15" s="58" t="str">
        <f>IF(OR($I15=1,AND($I15=0,$L15=1)),中間シート!AX15,"")</f>
        <v/>
      </c>
      <c r="BB15" s="58" t="str">
        <f>IF(OR($I15=1,AND($I15=0,$L15=1)),中間シート!AY15,"")</f>
        <v/>
      </c>
      <c r="BC15" s="58" t="str">
        <f>IF(OR($I15=1,AND($I15=0,$L15=1)),中間シート!AZ15,"")</f>
        <v/>
      </c>
      <c r="BD15" s="55">
        <f t="shared" si="1"/>
        <v>0</v>
      </c>
    </row>
    <row r="16" spans="1:56" s="61" customFormat="1">
      <c r="A16" s="54">
        <f>中間シート!A16</f>
        <v>11</v>
      </c>
      <c r="B16" s="55">
        <f>中間シート!B16</f>
        <v>3</v>
      </c>
      <c r="C16" s="55" t="str">
        <f>中間シート!C16</f>
        <v/>
      </c>
      <c r="D16" s="55">
        <f>中間シート!D16</f>
        <v>0</v>
      </c>
      <c r="E16" s="55">
        <f>中間シート!E16</f>
        <v>0</v>
      </c>
      <c r="F16" s="55">
        <f>中間シート!F16</f>
        <v>0</v>
      </c>
      <c r="G16" s="55">
        <f>中間シート!G16</f>
        <v>3</v>
      </c>
      <c r="H16" s="55">
        <f>中間シート!H16</f>
        <v>0</v>
      </c>
      <c r="I16" s="55">
        <f>中間シート!I16</f>
        <v>0</v>
      </c>
      <c r="J16" s="55">
        <f>中間シート!J16</f>
        <v>0</v>
      </c>
      <c r="K16" s="55">
        <f>中間シート!K16</f>
        <v>0</v>
      </c>
      <c r="L16" s="54">
        <f>中間シート!L16</f>
        <v>0</v>
      </c>
      <c r="M16" s="54">
        <f>中間シート!M16</f>
        <v>0</v>
      </c>
      <c r="N16" s="56" t="str">
        <f>""</f>
        <v/>
      </c>
      <c r="O16" s="56" t="str">
        <f>""</f>
        <v/>
      </c>
      <c r="P16" s="56" t="str">
        <f>""</f>
        <v/>
      </c>
      <c r="Q16" s="57"/>
      <c r="R16" s="56" t="str">
        <f>IF(OR($I16=1,AND($I16=0,$L16=1)),中間シート!R16,"")</f>
        <v/>
      </c>
      <c r="S16" s="58" t="str">
        <f t="shared" si="0"/>
        <v/>
      </c>
      <c r="T16" s="56" t="str">
        <f>IF(OR($I16=1,AND($I16=0,$L16=1)),中間シート!T16,"")</f>
        <v/>
      </c>
      <c r="U16" s="58" t="str">
        <f>IF(OR($I16=1,AND($I16=0,$L16=1)),中間シート!U16,"")</f>
        <v/>
      </c>
      <c r="V16" s="58" t="str">
        <f>IF(OR($I16=1,AND($I16=0,$L16=1)),中間シート!V16,"")</f>
        <v/>
      </c>
      <c r="W16" s="58" t="str">
        <f>IF(OR($I16=1,AND($I16=0,$L16=1)),中間シート!W16,"")</f>
        <v/>
      </c>
      <c r="X16" s="58" t="str">
        <f>IF(OR($I16=1,AND($I16=0,$L16=1)),中間シート!X16,"")</f>
        <v/>
      </c>
      <c r="Y16" s="58" t="str">
        <f>IF(OR($I16=1,AND($I16=0,$L16=1)),中間シート!Y16,"")</f>
        <v/>
      </c>
      <c r="Z16" s="58" t="str">
        <f>IF(OR($I16=1,AND($I16=0,$L16=1)),中間シート!Z16,"")</f>
        <v/>
      </c>
      <c r="AA16" s="58" t="str">
        <f>IF(OR($I16=1,AND($I16=0,$L16=1)),中間シート!AA16,"")</f>
        <v/>
      </c>
      <c r="AB16" s="58" t="str">
        <f>IF(OR($I16=1,AND($I16=0,$L16=1)),中間シート!AB16,"")</f>
        <v/>
      </c>
      <c r="AC16" s="58" t="str">
        <f>IF(OR($I16=1,AND($I16=0,$L16=1)),中間シート!AC16,"")</f>
        <v/>
      </c>
      <c r="AD16" s="58" t="str">
        <f>IF(OR($I16=1,AND($I16=0,$L16=1)),中間シート!AD16,"")</f>
        <v/>
      </c>
      <c r="AE16" s="58" t="str">
        <f>IF(OR($I16=1,AND($I16=0,$L16=1)),中間シート!AE16,"")</f>
        <v/>
      </c>
      <c r="AF16" s="58" t="str">
        <f>IF(OR($I16=1,AND($I16=0,$L16=1)),中間シート!AF16,"")</f>
        <v/>
      </c>
      <c r="AG16" s="152"/>
      <c r="AH16" s="58" t="str">
        <f>IF(OR($I16=1,AND($I16=0,$L16=1)),中間シート!AH16,"")</f>
        <v/>
      </c>
      <c r="AI16" s="58" t="str">
        <f>IF(OR($I16=1,AND($I16=0,$L16=1)),中間シート!AI16,"")</f>
        <v/>
      </c>
      <c r="AJ16" s="58" t="str">
        <f>IF(OR($I16=1,AND($I16=0,$L16=1)),中間シート!AJ16,"")</f>
        <v/>
      </c>
      <c r="AK16" s="58" t="str">
        <f>IF(OR($I16=1,AND($I16=0,$L16=1)),中間シート!AK16,"")</f>
        <v/>
      </c>
      <c r="AL16" s="58" t="str">
        <f>IF(OR($I16=1,AND($I16=0,$L16=1)),中間シート!AL16,"")</f>
        <v/>
      </c>
      <c r="AM16" s="58" t="str">
        <f>IF($H16=1,中間シート!AM16,"")</f>
        <v/>
      </c>
      <c r="AN16" s="58" t="str">
        <f>IF($H16=1,中間シート!AN16,"")</f>
        <v/>
      </c>
      <c r="AO16" s="58" t="str">
        <f>IF($H16=1,中間シート!AO16,"")</f>
        <v/>
      </c>
      <c r="AP16" s="152"/>
      <c r="AQ16" s="152"/>
      <c r="AR16" s="58" t="str">
        <f>IF(OR($I16=1,AND($I16=0,$L16=1)),中間シート!AR16,"")</f>
        <v/>
      </c>
      <c r="AS16" s="55"/>
      <c r="AT16" s="55"/>
      <c r="AU16" s="55"/>
      <c r="AV16" s="58" t="str">
        <f>IF(OR($I16=1,AND($I16=0,$L16=1)),中間シート!AS16,"")</f>
        <v/>
      </c>
      <c r="AW16" s="58" t="str">
        <f>IF(OR($I16=1,AND($I16=0,$L16=1)),中間シート!AT16,"")</f>
        <v/>
      </c>
      <c r="AX16" s="58" t="str">
        <f>IF(OR($I16=1,AND($I16=0,$L16=1)),中間シート!AU16,"")</f>
        <v/>
      </c>
      <c r="AY16" s="58" t="str">
        <f>IF(OR($I16=1,AND($I16=0,$L16=1)),中間シート!AV16,"")</f>
        <v/>
      </c>
      <c r="AZ16" s="58" t="str">
        <f>IF(OR($I16=1,AND($I16=0,$L16=1)),中間シート!AW16,"")</f>
        <v/>
      </c>
      <c r="BA16" s="58" t="str">
        <f>IF(OR($I16=1,AND($I16=0,$L16=1)),中間シート!AX16,"")</f>
        <v/>
      </c>
      <c r="BB16" s="58" t="str">
        <f>IF(OR($I16=1,AND($I16=0,$L16=1)),中間シート!AY16,"")</f>
        <v/>
      </c>
      <c r="BC16" s="58" t="str">
        <f>IF(OR($I16=1,AND($I16=0,$L16=1)),中間シート!AZ16,"")</f>
        <v/>
      </c>
      <c r="BD16" s="55">
        <f t="shared" si="1"/>
        <v>0</v>
      </c>
    </row>
    <row r="17" spans="1:56" s="61" customFormat="1">
      <c r="A17" s="54">
        <f>中間シート!A17</f>
        <v>12</v>
      </c>
      <c r="B17" s="55">
        <f>中間シート!B17</f>
        <v>3</v>
      </c>
      <c r="C17" s="55" t="str">
        <f>中間シート!C17</f>
        <v/>
      </c>
      <c r="D17" s="55">
        <f>中間シート!D17</f>
        <v>0</v>
      </c>
      <c r="E17" s="55">
        <f>中間シート!E17</f>
        <v>0</v>
      </c>
      <c r="F17" s="55">
        <f>中間シート!F17</f>
        <v>0</v>
      </c>
      <c r="G17" s="55">
        <f>中間シート!G17</f>
        <v>4</v>
      </c>
      <c r="H17" s="55">
        <f>中間シート!H17</f>
        <v>0</v>
      </c>
      <c r="I17" s="55">
        <f>中間シート!I17</f>
        <v>0</v>
      </c>
      <c r="J17" s="55">
        <f>中間シート!J17</f>
        <v>0</v>
      </c>
      <c r="K17" s="55">
        <f>中間シート!K17</f>
        <v>0</v>
      </c>
      <c r="L17" s="54">
        <f>中間シート!L17</f>
        <v>0</v>
      </c>
      <c r="M17" s="54">
        <f>中間シート!M17</f>
        <v>0</v>
      </c>
      <c r="N17" s="56" t="str">
        <f>""</f>
        <v/>
      </c>
      <c r="O17" s="56" t="str">
        <f>""</f>
        <v/>
      </c>
      <c r="P17" s="56" t="str">
        <f>""</f>
        <v/>
      </c>
      <c r="Q17" s="57"/>
      <c r="R17" s="56" t="str">
        <f>IF(OR($I17=1,AND($I17=0,$L17=1)),中間シート!R17,"")</f>
        <v/>
      </c>
      <c r="S17" s="58" t="str">
        <f t="shared" si="0"/>
        <v/>
      </c>
      <c r="T17" s="56" t="str">
        <f>IF(OR($I17=1,AND($I17=0,$L17=1)),中間シート!T17,"")</f>
        <v/>
      </c>
      <c r="U17" s="58" t="str">
        <f>IF(OR($I17=1,AND($I17=0,$L17=1)),中間シート!U17,"")</f>
        <v/>
      </c>
      <c r="V17" s="58" t="str">
        <f>IF(OR($I17=1,AND($I17=0,$L17=1)),中間シート!V17,"")</f>
        <v/>
      </c>
      <c r="W17" s="58" t="str">
        <f>IF(OR($I17=1,AND($I17=0,$L17=1)),中間シート!W17,"")</f>
        <v/>
      </c>
      <c r="X17" s="58" t="str">
        <f>IF(OR($I17=1,AND($I17=0,$L17=1)),中間シート!X17,"")</f>
        <v/>
      </c>
      <c r="Y17" s="58" t="str">
        <f>IF(OR($I17=1,AND($I17=0,$L17=1)),中間シート!Y17,"")</f>
        <v/>
      </c>
      <c r="Z17" s="58" t="str">
        <f>IF(OR($I17=1,AND($I17=0,$L17=1)),中間シート!Z17,"")</f>
        <v/>
      </c>
      <c r="AA17" s="58" t="str">
        <f>IF(OR($I17=1,AND($I17=0,$L17=1)),中間シート!AA17,"")</f>
        <v/>
      </c>
      <c r="AB17" s="58" t="str">
        <f>IF(OR($I17=1,AND($I17=0,$L17=1)),中間シート!AB17,"")</f>
        <v/>
      </c>
      <c r="AC17" s="58" t="str">
        <f>IF(OR($I17=1,AND($I17=0,$L17=1)),中間シート!AC17,"")</f>
        <v/>
      </c>
      <c r="AD17" s="58" t="str">
        <f>IF(OR($I17=1,AND($I17=0,$L17=1)),中間シート!AD17,"")</f>
        <v/>
      </c>
      <c r="AE17" s="58" t="str">
        <f>IF(OR($I17=1,AND($I17=0,$L17=1)),中間シート!AE17,"")</f>
        <v/>
      </c>
      <c r="AF17" s="58" t="str">
        <f>IF(OR($I17=1,AND($I17=0,$L17=1)),中間シート!AF17,"")</f>
        <v/>
      </c>
      <c r="AG17" s="152"/>
      <c r="AH17" s="58" t="str">
        <f>IF(OR($I17=1,AND($I17=0,$L17=1)),中間シート!AH17,"")</f>
        <v/>
      </c>
      <c r="AI17" s="58" t="str">
        <f>IF(OR($I17=1,AND($I17=0,$L17=1)),中間シート!AI17,"")</f>
        <v/>
      </c>
      <c r="AJ17" s="58" t="str">
        <f>IF(OR($I17=1,AND($I17=0,$L17=1)),中間シート!AJ17,"")</f>
        <v/>
      </c>
      <c r="AK17" s="58" t="str">
        <f>IF(OR($I17=1,AND($I17=0,$L17=1)),中間シート!AK17,"")</f>
        <v/>
      </c>
      <c r="AL17" s="58" t="str">
        <f>IF(OR($I17=1,AND($I17=0,$L17=1)),中間シート!AL17,"")</f>
        <v/>
      </c>
      <c r="AM17" s="58" t="str">
        <f>IF($H17=1,中間シート!AM17,"")</f>
        <v/>
      </c>
      <c r="AN17" s="58" t="str">
        <f>IF($H17=1,中間シート!AN17,"")</f>
        <v/>
      </c>
      <c r="AO17" s="58" t="str">
        <f>IF($H17=1,中間シート!AO17,"")</f>
        <v/>
      </c>
      <c r="AP17" s="152"/>
      <c r="AQ17" s="152"/>
      <c r="AR17" s="58" t="str">
        <f>IF(OR($I17=1,AND($I17=0,$L17=1)),中間シート!AR17,"")</f>
        <v/>
      </c>
      <c r="AS17" s="55"/>
      <c r="AT17" s="55"/>
      <c r="AU17" s="55"/>
      <c r="AV17" s="58" t="str">
        <f>IF(OR($I17=1,AND($I17=0,$L17=1)),中間シート!AS17,"")</f>
        <v/>
      </c>
      <c r="AW17" s="58" t="str">
        <f>IF(OR($I17=1,AND($I17=0,$L17=1)),中間シート!AT17,"")</f>
        <v/>
      </c>
      <c r="AX17" s="58" t="str">
        <f>IF(OR($I17=1,AND($I17=0,$L17=1)),中間シート!AU17,"")</f>
        <v/>
      </c>
      <c r="AY17" s="58" t="str">
        <f>IF(OR($I17=1,AND($I17=0,$L17=1)),中間シート!AV17,"")</f>
        <v/>
      </c>
      <c r="AZ17" s="58" t="str">
        <f>IF(OR($I17=1,AND($I17=0,$L17=1)),中間シート!AW17,"")</f>
        <v/>
      </c>
      <c r="BA17" s="58" t="str">
        <f>IF(OR($I17=1,AND($I17=0,$L17=1)),中間シート!AX17,"")</f>
        <v/>
      </c>
      <c r="BB17" s="58" t="str">
        <f>IF(OR($I17=1,AND($I17=0,$L17=1)),中間シート!AY17,"")</f>
        <v/>
      </c>
      <c r="BC17" s="58" t="str">
        <f>IF(OR($I17=1,AND($I17=0,$L17=1)),中間シート!AZ17,"")</f>
        <v/>
      </c>
      <c r="BD17" s="55">
        <f t="shared" si="1"/>
        <v>0</v>
      </c>
    </row>
    <row r="18" spans="1:56" s="76" customFormat="1">
      <c r="A18" s="70">
        <f>中間シート!A18</f>
        <v>13</v>
      </c>
      <c r="B18" s="71">
        <f>中間シート!B18</f>
        <v>4</v>
      </c>
      <c r="C18" s="71" t="str">
        <f>中間シート!C18</f>
        <v/>
      </c>
      <c r="D18" s="71">
        <f>中間シート!D18</f>
        <v>0</v>
      </c>
      <c r="E18" s="71">
        <f>中間シート!E18</f>
        <v>0</v>
      </c>
      <c r="F18" s="71">
        <f>中間シート!F18</f>
        <v>0</v>
      </c>
      <c r="G18" s="71">
        <f>中間シート!G18</f>
        <v>1</v>
      </c>
      <c r="H18" s="71">
        <f>中間シート!H18</f>
        <v>0</v>
      </c>
      <c r="I18" s="71">
        <f>中間シート!I18</f>
        <v>0</v>
      </c>
      <c r="J18" s="71">
        <f>中間シート!J18</f>
        <v>0</v>
      </c>
      <c r="K18" s="71">
        <f>中間シート!K18</f>
        <v>0</v>
      </c>
      <c r="L18" s="70">
        <f>中間シート!L18</f>
        <v>0</v>
      </c>
      <c r="M18" s="70">
        <f>中間シート!M18</f>
        <v>0</v>
      </c>
      <c r="N18" s="72" t="str">
        <f>""</f>
        <v/>
      </c>
      <c r="O18" s="72" t="str">
        <f>""</f>
        <v/>
      </c>
      <c r="P18" s="72" t="str">
        <f>""</f>
        <v/>
      </c>
      <c r="Q18" s="73"/>
      <c r="R18" s="72" t="str">
        <f>IF(OR($I18=1,AND($I18=0,$L18=1)),中間シート!R18,"")</f>
        <v/>
      </c>
      <c r="S18" s="74" t="str">
        <f t="shared" ref="S18:S27" si="2">IF(K18=0,"",K18)</f>
        <v/>
      </c>
      <c r="T18" s="72" t="str">
        <f>IF(OR($I18=1,AND($I18=0,$L18=1)),中間シート!T18,"")</f>
        <v/>
      </c>
      <c r="U18" s="74" t="str">
        <f>IF(OR($I18=1,AND($I18=0,$L18=1)),中間シート!U18,"")</f>
        <v/>
      </c>
      <c r="V18" s="74" t="str">
        <f>IF(OR($I18=1,AND($I18=0,$L18=1)),中間シート!V18,"")</f>
        <v/>
      </c>
      <c r="W18" s="74" t="str">
        <f>IF(OR($I18=1,AND($I18=0,$L18=1)),中間シート!W18,"")</f>
        <v/>
      </c>
      <c r="X18" s="74" t="str">
        <f>IF(OR($I18=1,AND($I18=0,$L18=1)),中間シート!X18,"")</f>
        <v/>
      </c>
      <c r="Y18" s="74" t="str">
        <f>IF(OR($I18=1,AND($I18=0,$L18=1)),中間シート!Y18,"")</f>
        <v/>
      </c>
      <c r="Z18" s="74" t="str">
        <f>IF(OR($I18=1,AND($I18=0,$L18=1)),中間シート!Z18,"")</f>
        <v/>
      </c>
      <c r="AA18" s="74" t="str">
        <f>IF(OR($I18=1,AND($I18=0,$L18=1)),中間シート!AA18,"")</f>
        <v/>
      </c>
      <c r="AB18" s="74" t="str">
        <f>IF(OR($I18=1,AND($I18=0,$L18=1)),中間シート!AB18,"")</f>
        <v/>
      </c>
      <c r="AC18" s="74" t="str">
        <f>IF(OR($I18=1,AND($I18=0,$L18=1)),中間シート!AC18,"")</f>
        <v/>
      </c>
      <c r="AD18" s="74" t="str">
        <f>IF(OR($I18=1,AND($I18=0,$L18=1)),中間シート!AD18,"")</f>
        <v/>
      </c>
      <c r="AE18" s="74" t="str">
        <f>IF(OR($I18=1,AND($I18=0,$L18=1)),中間シート!AE18,"")</f>
        <v/>
      </c>
      <c r="AF18" s="74" t="str">
        <f>IF(OR($I18=1,AND($I18=0,$L18=1)),中間シート!AF18,"")</f>
        <v/>
      </c>
      <c r="AG18" s="152"/>
      <c r="AH18" s="74" t="str">
        <f>IF(OR($I18=1,AND($I18=0,$L18=1)),中間シート!AH18,"")</f>
        <v/>
      </c>
      <c r="AI18" s="74" t="str">
        <f>IF(OR($I18=1,AND($I18=0,$L18=1)),中間シート!AI18,"")</f>
        <v/>
      </c>
      <c r="AJ18" s="74" t="str">
        <f>IF(OR($I18=1,AND($I18=0,$L18=1)),中間シート!AJ18,"")</f>
        <v/>
      </c>
      <c r="AK18" s="74" t="str">
        <f>IF(OR($I18=1,AND($I18=0,$L18=1)),中間シート!AK18,"")</f>
        <v/>
      </c>
      <c r="AL18" s="74" t="str">
        <f>IF(OR($I18=1,AND($I18=0,$L18=1)),中間シート!AL18,"")</f>
        <v/>
      </c>
      <c r="AM18" s="74" t="str">
        <f>IF($H18=1,中間シート!AM18,"")</f>
        <v/>
      </c>
      <c r="AN18" s="74" t="str">
        <f>IF($H18=1,中間シート!AN18,"")</f>
        <v/>
      </c>
      <c r="AO18" s="74" t="str">
        <f>IF($H18=1,中間シート!AO18,"")</f>
        <v/>
      </c>
      <c r="AP18" s="152"/>
      <c r="AQ18" s="152"/>
      <c r="AR18" s="74" t="str">
        <f>IF(OR($I18=1,AND($I18=0,$L18=1)),中間シート!AR18,"")</f>
        <v/>
      </c>
      <c r="AS18" s="74"/>
      <c r="AT18" s="74"/>
      <c r="AU18" s="74"/>
      <c r="AV18" s="74" t="str">
        <f>IF(OR($I18=1,AND($I18=0,$L18=1)),中間シート!AS18,"")</f>
        <v/>
      </c>
      <c r="AW18" s="74" t="str">
        <f>IF(OR($I18=1,AND($I18=0,$L18=1)),中間シート!AT18,"")</f>
        <v/>
      </c>
      <c r="AX18" s="74" t="str">
        <f>IF(OR($I18=1,AND($I18=0,$L18=1)),中間シート!AU18,"")</f>
        <v/>
      </c>
      <c r="AY18" s="74" t="str">
        <f>IF(OR($I18=1,AND($I18=0,$L18=1)),中間シート!AV18,"")</f>
        <v/>
      </c>
      <c r="AZ18" s="74" t="str">
        <f>IF(OR($I18=1,AND($I18=0,$L18=1)),中間シート!AW18,"")</f>
        <v/>
      </c>
      <c r="BA18" s="74" t="str">
        <f>IF(OR($I18=1,AND($I18=0,$L18=1)),中間シート!AX18,"")</f>
        <v/>
      </c>
      <c r="BB18" s="74" t="str">
        <f>IF(OR($I18=1,AND($I18=0,$L18=1)),中間シート!AY18,"")</f>
        <v/>
      </c>
      <c r="BC18" s="74" t="str">
        <f>IF(OR($I18=1,AND($I18=0,$L18=1)),中間シート!AZ18,"")</f>
        <v/>
      </c>
      <c r="BD18" s="71">
        <f t="shared" ref="BD18:BD26" si="3">L18</f>
        <v>0</v>
      </c>
    </row>
    <row r="19" spans="1:56" s="76" customFormat="1">
      <c r="A19" s="70">
        <f>中間シート!A19</f>
        <v>14</v>
      </c>
      <c r="B19" s="71">
        <f>中間シート!B19</f>
        <v>4</v>
      </c>
      <c r="C19" s="71" t="str">
        <f>中間シート!C19</f>
        <v/>
      </c>
      <c r="D19" s="71">
        <f>中間シート!D19</f>
        <v>0</v>
      </c>
      <c r="E19" s="71">
        <f>中間シート!E19</f>
        <v>0</v>
      </c>
      <c r="F19" s="71">
        <f>中間シート!F19</f>
        <v>0</v>
      </c>
      <c r="G19" s="71">
        <f>中間シート!G19</f>
        <v>2</v>
      </c>
      <c r="H19" s="71">
        <f>中間シート!H19</f>
        <v>0</v>
      </c>
      <c r="I19" s="71">
        <f>中間シート!I19</f>
        <v>0</v>
      </c>
      <c r="J19" s="71">
        <f>中間シート!J19</f>
        <v>0</v>
      </c>
      <c r="K19" s="71">
        <f>中間シート!K19</f>
        <v>0</v>
      </c>
      <c r="L19" s="70">
        <f>中間シート!L19</f>
        <v>0</v>
      </c>
      <c r="M19" s="70">
        <f>中間シート!M19</f>
        <v>0</v>
      </c>
      <c r="N19" s="72" t="str">
        <f>""</f>
        <v/>
      </c>
      <c r="O19" s="72" t="str">
        <f>""</f>
        <v/>
      </c>
      <c r="P19" s="72" t="str">
        <f>""</f>
        <v/>
      </c>
      <c r="Q19" s="73"/>
      <c r="R19" s="72" t="str">
        <f>IF(OR($I19=1,AND($I19=0,$L19=1)),中間シート!R19,"")</f>
        <v/>
      </c>
      <c r="S19" s="74" t="str">
        <f t="shared" si="2"/>
        <v/>
      </c>
      <c r="T19" s="72" t="str">
        <f>IF(OR($I19=1,AND($I19=0,$L19=1)),中間シート!T19,"")</f>
        <v/>
      </c>
      <c r="U19" s="74" t="str">
        <f>IF(OR($I19=1,AND($I19=0,$L19=1)),中間シート!U19,"")</f>
        <v/>
      </c>
      <c r="V19" s="74" t="str">
        <f>IF(OR($I19=1,AND($I19=0,$L19=1)),中間シート!V19,"")</f>
        <v/>
      </c>
      <c r="W19" s="74" t="str">
        <f>IF(OR($I19=1,AND($I19=0,$L19=1)),中間シート!W19,"")</f>
        <v/>
      </c>
      <c r="X19" s="74" t="str">
        <f>IF(OR($I19=1,AND($I19=0,$L19=1)),中間シート!X19,"")</f>
        <v/>
      </c>
      <c r="Y19" s="74" t="str">
        <f>IF(OR($I19=1,AND($I19=0,$L19=1)),中間シート!Y19,"")</f>
        <v/>
      </c>
      <c r="Z19" s="74" t="str">
        <f>IF(OR($I19=1,AND($I19=0,$L19=1)),中間シート!Z19,"")</f>
        <v/>
      </c>
      <c r="AA19" s="74" t="str">
        <f>IF(OR($I19=1,AND($I19=0,$L19=1)),中間シート!AA19,"")</f>
        <v/>
      </c>
      <c r="AB19" s="74" t="str">
        <f>IF(OR($I19=1,AND($I19=0,$L19=1)),中間シート!AB19,"")</f>
        <v/>
      </c>
      <c r="AC19" s="74" t="str">
        <f>IF(OR($I19=1,AND($I19=0,$L19=1)),中間シート!AC19,"")</f>
        <v/>
      </c>
      <c r="AD19" s="74" t="str">
        <f>IF(OR($I19=1,AND($I19=0,$L19=1)),中間シート!AD19,"")</f>
        <v/>
      </c>
      <c r="AE19" s="74" t="str">
        <f>IF(OR($I19=1,AND($I19=0,$L19=1)),中間シート!AE19,"")</f>
        <v/>
      </c>
      <c r="AF19" s="74" t="str">
        <f>IF(OR($I19=1,AND($I19=0,$L19=1)),中間シート!AF19,"")</f>
        <v/>
      </c>
      <c r="AG19" s="152"/>
      <c r="AH19" s="74" t="str">
        <f>IF(OR($I19=1,AND($I19=0,$L19=1)),中間シート!AH19,"")</f>
        <v/>
      </c>
      <c r="AI19" s="74" t="str">
        <f>IF(OR($I19=1,AND($I19=0,$L19=1)),中間シート!AI19,"")</f>
        <v/>
      </c>
      <c r="AJ19" s="74" t="str">
        <f>IF(OR($I19=1,AND($I19=0,$L19=1)),中間シート!AJ19,"")</f>
        <v/>
      </c>
      <c r="AK19" s="74" t="str">
        <f>IF(OR($I19=1,AND($I19=0,$L19=1)),中間シート!AK19,"")</f>
        <v/>
      </c>
      <c r="AL19" s="74" t="str">
        <f>IF(OR($I19=1,AND($I19=0,$L19=1)),中間シート!AL19,"")</f>
        <v/>
      </c>
      <c r="AM19" s="74" t="str">
        <f>IF($H19=1,中間シート!AM19,"")</f>
        <v/>
      </c>
      <c r="AN19" s="74" t="str">
        <f>IF($H19=1,中間シート!AN19,"")</f>
        <v/>
      </c>
      <c r="AO19" s="74" t="str">
        <f>IF($H19=1,中間シート!AO19,"")</f>
        <v/>
      </c>
      <c r="AP19" s="152"/>
      <c r="AQ19" s="152"/>
      <c r="AR19" s="74" t="str">
        <f>IF(OR($I19=1,AND($I19=0,$L19=1)),中間シート!AR19,"")</f>
        <v/>
      </c>
      <c r="AS19" s="74"/>
      <c r="AT19" s="74"/>
      <c r="AU19" s="74"/>
      <c r="AV19" s="74" t="str">
        <f>IF(OR($I19=1,AND($I19=0,$L19=1)),中間シート!AS19,"")</f>
        <v/>
      </c>
      <c r="AW19" s="74" t="str">
        <f>IF(OR($I19=1,AND($I19=0,$L19=1)),中間シート!AT19,"")</f>
        <v/>
      </c>
      <c r="AX19" s="74" t="str">
        <f>IF(OR($I19=1,AND($I19=0,$L19=1)),中間シート!AU19,"")</f>
        <v/>
      </c>
      <c r="AY19" s="74" t="str">
        <f>IF(OR($I19=1,AND($I19=0,$L19=1)),中間シート!AV19,"")</f>
        <v/>
      </c>
      <c r="AZ19" s="74" t="str">
        <f>IF(OR($I19=1,AND($I19=0,$L19=1)),中間シート!AW19,"")</f>
        <v/>
      </c>
      <c r="BA19" s="74" t="str">
        <f>IF(OR($I19=1,AND($I19=0,$L19=1)),中間シート!AX19,"")</f>
        <v/>
      </c>
      <c r="BB19" s="74" t="str">
        <f>IF(OR($I19=1,AND($I19=0,$L19=1)),中間シート!AY19,"")</f>
        <v/>
      </c>
      <c r="BC19" s="74" t="str">
        <f>IF(OR($I19=1,AND($I19=0,$L19=1)),中間シート!AZ19,"")</f>
        <v/>
      </c>
      <c r="BD19" s="71">
        <f t="shared" si="3"/>
        <v>0</v>
      </c>
    </row>
    <row r="20" spans="1:56" s="76" customFormat="1">
      <c r="A20" s="70">
        <f>中間シート!A20</f>
        <v>15</v>
      </c>
      <c r="B20" s="71">
        <f>中間シート!B20</f>
        <v>4</v>
      </c>
      <c r="C20" s="71" t="str">
        <f>中間シート!C20</f>
        <v/>
      </c>
      <c r="D20" s="71">
        <f>中間シート!D20</f>
        <v>0</v>
      </c>
      <c r="E20" s="71">
        <f>中間シート!E20</f>
        <v>0</v>
      </c>
      <c r="F20" s="71">
        <f>中間シート!F20</f>
        <v>0</v>
      </c>
      <c r="G20" s="71">
        <f>中間シート!G20</f>
        <v>3</v>
      </c>
      <c r="H20" s="71">
        <f>中間シート!H20</f>
        <v>0</v>
      </c>
      <c r="I20" s="71">
        <f>中間シート!I20</f>
        <v>0</v>
      </c>
      <c r="J20" s="71">
        <f>中間シート!J20</f>
        <v>0</v>
      </c>
      <c r="K20" s="71">
        <f>中間シート!K20</f>
        <v>0</v>
      </c>
      <c r="L20" s="70">
        <f>中間シート!L20</f>
        <v>0</v>
      </c>
      <c r="M20" s="70">
        <f>中間シート!M20</f>
        <v>0</v>
      </c>
      <c r="N20" s="72" t="str">
        <f>""</f>
        <v/>
      </c>
      <c r="O20" s="72" t="str">
        <f>""</f>
        <v/>
      </c>
      <c r="P20" s="72" t="str">
        <f>""</f>
        <v/>
      </c>
      <c r="Q20" s="73"/>
      <c r="R20" s="72" t="str">
        <f>IF(OR($I20=1,AND($I20=0,$L20=1)),中間シート!R20,"")</f>
        <v/>
      </c>
      <c r="S20" s="74" t="str">
        <f t="shared" si="2"/>
        <v/>
      </c>
      <c r="T20" s="72" t="str">
        <f>IF(OR($I20=1,AND($I20=0,$L20=1)),中間シート!T20,"")</f>
        <v/>
      </c>
      <c r="U20" s="74" t="str">
        <f>IF(OR($I20=1,AND($I20=0,$L20=1)),中間シート!U20,"")</f>
        <v/>
      </c>
      <c r="V20" s="74" t="str">
        <f>IF(OR($I20=1,AND($I20=0,$L20=1)),中間シート!V20,"")</f>
        <v/>
      </c>
      <c r="W20" s="74" t="str">
        <f>IF(OR($I20=1,AND($I20=0,$L20=1)),中間シート!W20,"")</f>
        <v/>
      </c>
      <c r="X20" s="74" t="str">
        <f>IF(OR($I20=1,AND($I20=0,$L20=1)),中間シート!X20,"")</f>
        <v/>
      </c>
      <c r="Y20" s="74" t="str">
        <f>IF(OR($I20=1,AND($I20=0,$L20=1)),中間シート!Y20,"")</f>
        <v/>
      </c>
      <c r="Z20" s="74" t="str">
        <f>IF(OR($I20=1,AND($I20=0,$L20=1)),中間シート!Z20,"")</f>
        <v/>
      </c>
      <c r="AA20" s="74" t="str">
        <f>IF(OR($I20=1,AND($I20=0,$L20=1)),中間シート!AA20,"")</f>
        <v/>
      </c>
      <c r="AB20" s="74" t="str">
        <f>IF(OR($I20=1,AND($I20=0,$L20=1)),中間シート!AB20,"")</f>
        <v/>
      </c>
      <c r="AC20" s="74" t="str">
        <f>IF(OR($I20=1,AND($I20=0,$L20=1)),中間シート!AC20,"")</f>
        <v/>
      </c>
      <c r="AD20" s="74" t="str">
        <f>IF(OR($I20=1,AND($I20=0,$L20=1)),中間シート!AD20,"")</f>
        <v/>
      </c>
      <c r="AE20" s="74" t="str">
        <f>IF(OR($I20=1,AND($I20=0,$L20=1)),中間シート!AE20,"")</f>
        <v/>
      </c>
      <c r="AF20" s="74" t="str">
        <f>IF(OR($I20=1,AND($I20=0,$L20=1)),中間シート!AF20,"")</f>
        <v/>
      </c>
      <c r="AG20" s="152"/>
      <c r="AH20" s="74" t="str">
        <f>IF(OR($I20=1,AND($I20=0,$L20=1)),中間シート!AH20,"")</f>
        <v/>
      </c>
      <c r="AI20" s="74" t="str">
        <f>IF(OR($I20=1,AND($I20=0,$L20=1)),中間シート!AI20,"")</f>
        <v/>
      </c>
      <c r="AJ20" s="74" t="str">
        <f>IF(OR($I20=1,AND($I20=0,$L20=1)),中間シート!AJ20,"")</f>
        <v/>
      </c>
      <c r="AK20" s="74" t="str">
        <f>IF(OR($I20=1,AND($I20=0,$L20=1)),中間シート!AK20,"")</f>
        <v/>
      </c>
      <c r="AL20" s="74" t="str">
        <f>IF(OR($I20=1,AND($I20=0,$L20=1)),中間シート!AL20,"")</f>
        <v/>
      </c>
      <c r="AM20" s="74" t="str">
        <f>IF($H20=1,中間シート!AM20,"")</f>
        <v/>
      </c>
      <c r="AN20" s="74" t="str">
        <f>IF($H20=1,中間シート!AN20,"")</f>
        <v/>
      </c>
      <c r="AO20" s="74" t="str">
        <f>IF($H20=1,中間シート!AO20,"")</f>
        <v/>
      </c>
      <c r="AP20" s="152"/>
      <c r="AQ20" s="152"/>
      <c r="AR20" s="74" t="str">
        <f>IF(OR($I20=1,AND($I20=0,$L20=1)),中間シート!AR20,"")</f>
        <v/>
      </c>
      <c r="AS20" s="74"/>
      <c r="AT20" s="74"/>
      <c r="AU20" s="74"/>
      <c r="AV20" s="74" t="str">
        <f>IF(OR($I20=1,AND($I20=0,$L20=1)),中間シート!AS20,"")</f>
        <v/>
      </c>
      <c r="AW20" s="74" t="str">
        <f>IF(OR($I20=1,AND($I20=0,$L20=1)),中間シート!AT20,"")</f>
        <v/>
      </c>
      <c r="AX20" s="74" t="str">
        <f>IF(OR($I20=1,AND($I20=0,$L20=1)),中間シート!AU20,"")</f>
        <v/>
      </c>
      <c r="AY20" s="74" t="str">
        <f>IF(OR($I20=1,AND($I20=0,$L20=1)),中間シート!AV20,"")</f>
        <v/>
      </c>
      <c r="AZ20" s="74" t="str">
        <f>IF(OR($I20=1,AND($I20=0,$L20=1)),中間シート!AW20,"")</f>
        <v/>
      </c>
      <c r="BA20" s="74" t="str">
        <f>IF(OR($I20=1,AND($I20=0,$L20=1)),中間シート!AX20,"")</f>
        <v/>
      </c>
      <c r="BB20" s="74" t="str">
        <f>IF(OR($I20=1,AND($I20=0,$L20=1)),中間シート!AY20,"")</f>
        <v/>
      </c>
      <c r="BC20" s="74" t="str">
        <f>IF(OR($I20=1,AND($I20=0,$L20=1)),中間シート!AZ20,"")</f>
        <v/>
      </c>
      <c r="BD20" s="71">
        <f t="shared" si="3"/>
        <v>0</v>
      </c>
    </row>
    <row r="21" spans="1:56" s="76" customFormat="1">
      <c r="A21" s="70">
        <f>中間シート!A21</f>
        <v>16</v>
      </c>
      <c r="B21" s="71">
        <f>中間シート!B21</f>
        <v>4</v>
      </c>
      <c r="C21" s="71" t="str">
        <f>中間シート!C21</f>
        <v/>
      </c>
      <c r="D21" s="71">
        <f>中間シート!D21</f>
        <v>0</v>
      </c>
      <c r="E21" s="71">
        <f>中間シート!E21</f>
        <v>0</v>
      </c>
      <c r="F21" s="71">
        <f>中間シート!F21</f>
        <v>0</v>
      </c>
      <c r="G21" s="71">
        <f>中間シート!G21</f>
        <v>4</v>
      </c>
      <c r="H21" s="71">
        <f>中間シート!H21</f>
        <v>0</v>
      </c>
      <c r="I21" s="71">
        <f>中間シート!I21</f>
        <v>0</v>
      </c>
      <c r="J21" s="71">
        <f>中間シート!J21</f>
        <v>0</v>
      </c>
      <c r="K21" s="71">
        <f>中間シート!K21</f>
        <v>0</v>
      </c>
      <c r="L21" s="70">
        <f>中間シート!L21</f>
        <v>0</v>
      </c>
      <c r="M21" s="70">
        <f>中間シート!M21</f>
        <v>0</v>
      </c>
      <c r="N21" s="72" t="str">
        <f>""</f>
        <v/>
      </c>
      <c r="O21" s="72" t="str">
        <f>""</f>
        <v/>
      </c>
      <c r="P21" s="72" t="str">
        <f>""</f>
        <v/>
      </c>
      <c r="Q21" s="73"/>
      <c r="R21" s="72" t="str">
        <f>IF(OR($I21=1,AND($I21=0,$L21=1)),中間シート!R21,"")</f>
        <v/>
      </c>
      <c r="S21" s="74" t="str">
        <f t="shared" si="2"/>
        <v/>
      </c>
      <c r="T21" s="72" t="str">
        <f>IF(OR($I21=1,AND($I21=0,$L21=1)),中間シート!T21,"")</f>
        <v/>
      </c>
      <c r="U21" s="74" t="str">
        <f>IF(OR($I21=1,AND($I21=0,$L21=1)),中間シート!U21,"")</f>
        <v/>
      </c>
      <c r="V21" s="74" t="str">
        <f>IF(OR($I21=1,AND($I21=0,$L21=1)),中間シート!V21,"")</f>
        <v/>
      </c>
      <c r="W21" s="74" t="str">
        <f>IF(OR($I21=1,AND($I21=0,$L21=1)),中間シート!W21,"")</f>
        <v/>
      </c>
      <c r="X21" s="74" t="str">
        <f>IF(OR($I21=1,AND($I21=0,$L21=1)),中間シート!X21,"")</f>
        <v/>
      </c>
      <c r="Y21" s="74" t="str">
        <f>IF(OR($I21=1,AND($I21=0,$L21=1)),中間シート!Y21,"")</f>
        <v/>
      </c>
      <c r="Z21" s="74" t="str">
        <f>IF(OR($I21=1,AND($I21=0,$L21=1)),中間シート!Z21,"")</f>
        <v/>
      </c>
      <c r="AA21" s="74" t="str">
        <f>IF(OR($I21=1,AND($I21=0,$L21=1)),中間シート!AA21,"")</f>
        <v/>
      </c>
      <c r="AB21" s="74" t="str">
        <f>IF(OR($I21=1,AND($I21=0,$L21=1)),中間シート!AB21,"")</f>
        <v/>
      </c>
      <c r="AC21" s="74" t="str">
        <f>IF(OR($I21=1,AND($I21=0,$L21=1)),中間シート!AC21,"")</f>
        <v/>
      </c>
      <c r="AD21" s="74" t="str">
        <f>IF(OR($I21=1,AND($I21=0,$L21=1)),中間シート!AD21,"")</f>
        <v/>
      </c>
      <c r="AE21" s="74" t="str">
        <f>IF(OR($I21=1,AND($I21=0,$L21=1)),中間シート!AE21,"")</f>
        <v/>
      </c>
      <c r="AF21" s="74" t="str">
        <f>IF(OR($I21=1,AND($I21=0,$L21=1)),中間シート!AF21,"")</f>
        <v/>
      </c>
      <c r="AG21" s="152"/>
      <c r="AH21" s="74" t="str">
        <f>IF(OR($I21=1,AND($I21=0,$L21=1)),中間シート!AH21,"")</f>
        <v/>
      </c>
      <c r="AI21" s="74" t="str">
        <f>IF(OR($I21=1,AND($I21=0,$L21=1)),中間シート!AI21,"")</f>
        <v/>
      </c>
      <c r="AJ21" s="74" t="str">
        <f>IF(OR($I21=1,AND($I21=0,$L21=1)),中間シート!AJ21,"")</f>
        <v/>
      </c>
      <c r="AK21" s="74" t="str">
        <f>IF(OR($I21=1,AND($I21=0,$L21=1)),中間シート!AK21,"")</f>
        <v/>
      </c>
      <c r="AL21" s="74" t="str">
        <f>IF(OR($I21=1,AND($I21=0,$L21=1)),中間シート!AL21,"")</f>
        <v/>
      </c>
      <c r="AM21" s="74" t="str">
        <f>IF($H21=1,中間シート!AM21,"")</f>
        <v/>
      </c>
      <c r="AN21" s="74" t="str">
        <f>IF($H21=1,中間シート!AN21,"")</f>
        <v/>
      </c>
      <c r="AO21" s="74" t="str">
        <f>IF($H21=1,中間シート!AO21,"")</f>
        <v/>
      </c>
      <c r="AP21" s="152"/>
      <c r="AQ21" s="152"/>
      <c r="AR21" s="74" t="str">
        <f>IF(OR($I21=1,AND($I21=0,$L21=1)),中間シート!AR21,"")</f>
        <v/>
      </c>
      <c r="AS21" s="74"/>
      <c r="AT21" s="74"/>
      <c r="AU21" s="74"/>
      <c r="AV21" s="74" t="str">
        <f>IF(OR($I21=1,AND($I21=0,$L21=1)),中間シート!AS21,"")</f>
        <v/>
      </c>
      <c r="AW21" s="74" t="str">
        <f>IF(OR($I21=1,AND($I21=0,$L21=1)),中間シート!AT21,"")</f>
        <v/>
      </c>
      <c r="AX21" s="74" t="str">
        <f>IF(OR($I21=1,AND($I21=0,$L21=1)),中間シート!AU21,"")</f>
        <v/>
      </c>
      <c r="AY21" s="74" t="str">
        <f>IF(OR($I21=1,AND($I21=0,$L21=1)),中間シート!AV21,"")</f>
        <v/>
      </c>
      <c r="AZ21" s="74" t="str">
        <f>IF(OR($I21=1,AND($I21=0,$L21=1)),中間シート!AW21,"")</f>
        <v/>
      </c>
      <c r="BA21" s="74" t="str">
        <f>IF(OR($I21=1,AND($I21=0,$L21=1)),中間シート!AX21,"")</f>
        <v/>
      </c>
      <c r="BB21" s="74" t="str">
        <f>IF(OR($I21=1,AND($I21=0,$L21=1)),中間シート!AY21,"")</f>
        <v/>
      </c>
      <c r="BC21" s="74" t="str">
        <f>IF(OR($I21=1,AND($I21=0,$L21=1)),中間シート!AZ21,"")</f>
        <v/>
      </c>
      <c r="BD21" s="71">
        <f t="shared" si="3"/>
        <v>0</v>
      </c>
    </row>
    <row r="22" spans="1:56" s="83" customFormat="1">
      <c r="A22" s="77">
        <f>中間シート!A22</f>
        <v>17</v>
      </c>
      <c r="B22" s="78">
        <f>中間シート!B22</f>
        <v>5</v>
      </c>
      <c r="C22" s="78" t="str">
        <f>中間シート!C22</f>
        <v/>
      </c>
      <c r="D22" s="78">
        <f>中間シート!D22</f>
        <v>0</v>
      </c>
      <c r="E22" s="78">
        <f>中間シート!E22</f>
        <v>0</v>
      </c>
      <c r="F22" s="78">
        <f>中間シート!F22</f>
        <v>0</v>
      </c>
      <c r="G22" s="78">
        <f>中間シート!G22</f>
        <v>1</v>
      </c>
      <c r="H22" s="78">
        <f>中間シート!H22</f>
        <v>0</v>
      </c>
      <c r="I22" s="78">
        <f>中間シート!I22</f>
        <v>0</v>
      </c>
      <c r="J22" s="78">
        <f>中間シート!J22</f>
        <v>0</v>
      </c>
      <c r="K22" s="78">
        <f>中間シート!K22</f>
        <v>0</v>
      </c>
      <c r="L22" s="77">
        <f>中間シート!L22</f>
        <v>0</v>
      </c>
      <c r="M22" s="77">
        <f>中間シート!M22</f>
        <v>0</v>
      </c>
      <c r="N22" s="79" t="str">
        <f>""</f>
        <v/>
      </c>
      <c r="O22" s="79" t="str">
        <f>""</f>
        <v/>
      </c>
      <c r="P22" s="79" t="str">
        <f>""</f>
        <v/>
      </c>
      <c r="Q22" s="80"/>
      <c r="R22" s="79" t="str">
        <f>IF(OR($I22=1,AND($I22=0,$L22=1)),中間シート!R22,"")</f>
        <v/>
      </c>
      <c r="S22" s="81" t="str">
        <f t="shared" si="2"/>
        <v/>
      </c>
      <c r="T22" s="79" t="str">
        <f>IF(OR($I22=1,AND($I22=0,$L22=1)),中間シート!T22,"")</f>
        <v/>
      </c>
      <c r="U22" s="81" t="str">
        <f>IF(OR($I22=1,AND($I22=0,$L22=1)),中間シート!U22,"")</f>
        <v/>
      </c>
      <c r="V22" s="81" t="str">
        <f>IF(OR($I22=1,AND($I22=0,$L22=1)),中間シート!V22,"")</f>
        <v/>
      </c>
      <c r="W22" s="81" t="str">
        <f>IF(OR($I22=1,AND($I22=0,$L22=1)),中間シート!W22,"")</f>
        <v/>
      </c>
      <c r="X22" s="81" t="str">
        <f>IF(OR($I22=1,AND($I22=0,$L22=1)),中間シート!X22,"")</f>
        <v/>
      </c>
      <c r="Y22" s="81" t="str">
        <f>IF(OR($I22=1,AND($I22=0,$L22=1)),中間シート!Y22,"")</f>
        <v/>
      </c>
      <c r="Z22" s="81" t="str">
        <f>IF(OR($I22=1,AND($I22=0,$L22=1)),中間シート!Z22,"")</f>
        <v/>
      </c>
      <c r="AA22" s="81" t="str">
        <f>IF(OR($I22=1,AND($I22=0,$L22=1)),中間シート!AA22,"")</f>
        <v/>
      </c>
      <c r="AB22" s="81" t="str">
        <f>IF(OR($I22=1,AND($I22=0,$L22=1)),中間シート!AB22,"")</f>
        <v/>
      </c>
      <c r="AC22" s="81" t="str">
        <f>IF(OR($I22=1,AND($I22=0,$L22=1)),中間シート!AC22,"")</f>
        <v/>
      </c>
      <c r="AD22" s="81" t="str">
        <f>IF(OR($I22=1,AND($I22=0,$L22=1)),中間シート!AD22,"")</f>
        <v/>
      </c>
      <c r="AE22" s="81" t="str">
        <f>IF(OR($I22=1,AND($I22=0,$L22=1)),中間シート!AE22,"")</f>
        <v/>
      </c>
      <c r="AF22" s="81" t="str">
        <f>IF(OR($I22=1,AND($I22=0,$L22=1)),中間シート!AF22,"")</f>
        <v/>
      </c>
      <c r="AG22" s="152"/>
      <c r="AH22" s="81" t="str">
        <f>IF(OR($I22=1,AND($I22=0,$L22=1)),中間シート!AH22,"")</f>
        <v/>
      </c>
      <c r="AI22" s="81" t="str">
        <f>IF(OR($I22=1,AND($I22=0,$L22=1)),中間シート!AI22,"")</f>
        <v/>
      </c>
      <c r="AJ22" s="81" t="str">
        <f>IF(OR($I22=1,AND($I22=0,$L22=1)),中間シート!AJ22,"")</f>
        <v/>
      </c>
      <c r="AK22" s="81" t="str">
        <f>IF(OR($I22=1,AND($I22=0,$L22=1)),中間シート!AK22,"")</f>
        <v/>
      </c>
      <c r="AL22" s="81" t="str">
        <f>IF(OR($I22=1,AND($I22=0,$L22=1)),中間シート!AL22,"")</f>
        <v/>
      </c>
      <c r="AM22" s="81" t="str">
        <f>IF($H22=1,中間シート!AM22,"")</f>
        <v/>
      </c>
      <c r="AN22" s="81" t="str">
        <f>IF($H22=1,中間シート!AN22,"")</f>
        <v/>
      </c>
      <c r="AO22" s="81" t="str">
        <f>IF($H22=1,中間シート!AO22,"")</f>
        <v/>
      </c>
      <c r="AP22" s="152"/>
      <c r="AQ22" s="152"/>
      <c r="AR22" s="81" t="str">
        <f>IF(OR($I22=1,AND($I22=0,$L22=1)),中間シート!AR22,"")</f>
        <v/>
      </c>
      <c r="AS22" s="81"/>
      <c r="AT22" s="81"/>
      <c r="AU22" s="81"/>
      <c r="AV22" s="81" t="str">
        <f>IF(OR($I22=1,AND($I22=0,$L22=1)),中間シート!AS22,"")</f>
        <v/>
      </c>
      <c r="AW22" s="81" t="str">
        <f>IF(OR($I22=1,AND($I22=0,$L22=1)),中間シート!AT22,"")</f>
        <v/>
      </c>
      <c r="AX22" s="81" t="str">
        <f>IF(OR($I22=1,AND($I22=0,$L22=1)),中間シート!AU22,"")</f>
        <v/>
      </c>
      <c r="AY22" s="81" t="str">
        <f>IF(OR($I22=1,AND($I22=0,$L22=1)),中間シート!AV22,"")</f>
        <v/>
      </c>
      <c r="AZ22" s="81" t="str">
        <f>IF(OR($I22=1,AND($I22=0,$L22=1)),中間シート!AW22,"")</f>
        <v/>
      </c>
      <c r="BA22" s="81" t="str">
        <f>IF(OR($I22=1,AND($I22=0,$L22=1)),中間シート!AX22,"")</f>
        <v/>
      </c>
      <c r="BB22" s="81" t="str">
        <f>IF(OR($I22=1,AND($I22=0,$L22=1)),中間シート!AY22,"")</f>
        <v/>
      </c>
      <c r="BC22" s="81" t="str">
        <f>IF(OR($I22=1,AND($I22=0,$L22=1)),中間シート!AZ22,"")</f>
        <v/>
      </c>
      <c r="BD22" s="78">
        <f t="shared" si="3"/>
        <v>0</v>
      </c>
    </row>
    <row r="23" spans="1:56" s="83" customFormat="1">
      <c r="A23" s="77">
        <f>中間シート!A23</f>
        <v>18</v>
      </c>
      <c r="B23" s="78">
        <f>中間シート!B23</f>
        <v>5</v>
      </c>
      <c r="C23" s="78" t="str">
        <f>中間シート!C23</f>
        <v/>
      </c>
      <c r="D23" s="78">
        <f>中間シート!D23</f>
        <v>0</v>
      </c>
      <c r="E23" s="78">
        <f>中間シート!E23</f>
        <v>0</v>
      </c>
      <c r="F23" s="78">
        <f>中間シート!F23</f>
        <v>0</v>
      </c>
      <c r="G23" s="78">
        <f>中間シート!G23</f>
        <v>2</v>
      </c>
      <c r="H23" s="78">
        <f>中間シート!H23</f>
        <v>0</v>
      </c>
      <c r="I23" s="78">
        <f>中間シート!I23</f>
        <v>0</v>
      </c>
      <c r="J23" s="78">
        <f>中間シート!J23</f>
        <v>0</v>
      </c>
      <c r="K23" s="78">
        <f>中間シート!K23</f>
        <v>0</v>
      </c>
      <c r="L23" s="77">
        <f>中間シート!L23</f>
        <v>0</v>
      </c>
      <c r="M23" s="77">
        <f>中間シート!M23</f>
        <v>0</v>
      </c>
      <c r="N23" s="79" t="str">
        <f>""</f>
        <v/>
      </c>
      <c r="O23" s="79" t="str">
        <f>""</f>
        <v/>
      </c>
      <c r="P23" s="79" t="str">
        <f>""</f>
        <v/>
      </c>
      <c r="Q23" s="80"/>
      <c r="R23" s="79" t="str">
        <f>IF(OR($I23=1,AND($I23=0,$L23=1)),中間シート!R23,"")</f>
        <v/>
      </c>
      <c r="S23" s="81" t="str">
        <f t="shared" si="2"/>
        <v/>
      </c>
      <c r="T23" s="79" t="str">
        <f>IF(OR($I23=1,AND($I23=0,$L23=1)),中間シート!T23,"")</f>
        <v/>
      </c>
      <c r="U23" s="81" t="str">
        <f>IF(OR($I23=1,AND($I23=0,$L23=1)),中間シート!U23,"")</f>
        <v/>
      </c>
      <c r="V23" s="81" t="str">
        <f>IF(OR($I23=1,AND($I23=0,$L23=1)),中間シート!V23,"")</f>
        <v/>
      </c>
      <c r="W23" s="81" t="str">
        <f>IF(OR($I23=1,AND($I23=0,$L23=1)),中間シート!W23,"")</f>
        <v/>
      </c>
      <c r="X23" s="81" t="str">
        <f>IF(OR($I23=1,AND($I23=0,$L23=1)),中間シート!X23,"")</f>
        <v/>
      </c>
      <c r="Y23" s="81" t="str">
        <f>IF(OR($I23=1,AND($I23=0,$L23=1)),中間シート!Y23,"")</f>
        <v/>
      </c>
      <c r="Z23" s="81" t="str">
        <f>IF(OR($I23=1,AND($I23=0,$L23=1)),中間シート!Z23,"")</f>
        <v/>
      </c>
      <c r="AA23" s="81" t="str">
        <f>IF(OR($I23=1,AND($I23=0,$L23=1)),中間シート!AA23,"")</f>
        <v/>
      </c>
      <c r="AB23" s="81" t="str">
        <f>IF(OR($I23=1,AND($I23=0,$L23=1)),中間シート!AB23,"")</f>
        <v/>
      </c>
      <c r="AC23" s="81" t="str">
        <f>IF(OR($I23=1,AND($I23=0,$L23=1)),中間シート!AC23,"")</f>
        <v/>
      </c>
      <c r="AD23" s="81" t="str">
        <f>IF(OR($I23=1,AND($I23=0,$L23=1)),中間シート!AD23,"")</f>
        <v/>
      </c>
      <c r="AE23" s="81" t="str">
        <f>IF(OR($I23=1,AND($I23=0,$L23=1)),中間シート!AE23,"")</f>
        <v/>
      </c>
      <c r="AF23" s="81" t="str">
        <f>IF(OR($I23=1,AND($I23=0,$L23=1)),中間シート!AF23,"")</f>
        <v/>
      </c>
      <c r="AG23" s="152"/>
      <c r="AH23" s="81" t="str">
        <f>IF(OR($I23=1,AND($I23=0,$L23=1)),中間シート!AH23,"")</f>
        <v/>
      </c>
      <c r="AI23" s="81" t="str">
        <f>IF(OR($I23=1,AND($I23=0,$L23=1)),中間シート!AI23,"")</f>
        <v/>
      </c>
      <c r="AJ23" s="81" t="str">
        <f>IF(OR($I23=1,AND($I23=0,$L23=1)),中間シート!AJ23,"")</f>
        <v/>
      </c>
      <c r="AK23" s="81" t="str">
        <f>IF(OR($I23=1,AND($I23=0,$L23=1)),中間シート!AK23,"")</f>
        <v/>
      </c>
      <c r="AL23" s="81" t="str">
        <f>IF(OR($I23=1,AND($I23=0,$L23=1)),中間シート!AL23,"")</f>
        <v/>
      </c>
      <c r="AM23" s="81" t="str">
        <f>IF($H23=1,中間シート!AM23,"")</f>
        <v/>
      </c>
      <c r="AN23" s="81" t="str">
        <f>IF($H23=1,中間シート!AN23,"")</f>
        <v/>
      </c>
      <c r="AO23" s="81" t="str">
        <f>IF($H23=1,中間シート!AO23,"")</f>
        <v/>
      </c>
      <c r="AP23" s="152"/>
      <c r="AQ23" s="152"/>
      <c r="AR23" s="81" t="str">
        <f>IF(OR($I23=1,AND($I23=0,$L23=1)),中間シート!AR23,"")</f>
        <v/>
      </c>
      <c r="AS23" s="81"/>
      <c r="AT23" s="81"/>
      <c r="AU23" s="81"/>
      <c r="AV23" s="81" t="str">
        <f>IF(OR($I23=1,AND($I23=0,$L23=1)),中間シート!AS23,"")</f>
        <v/>
      </c>
      <c r="AW23" s="81" t="str">
        <f>IF(OR($I23=1,AND($I23=0,$L23=1)),中間シート!AT23,"")</f>
        <v/>
      </c>
      <c r="AX23" s="81" t="str">
        <f>IF(OR($I23=1,AND($I23=0,$L23=1)),中間シート!AU23,"")</f>
        <v/>
      </c>
      <c r="AY23" s="81" t="str">
        <f>IF(OR($I23=1,AND($I23=0,$L23=1)),中間シート!AV23,"")</f>
        <v/>
      </c>
      <c r="AZ23" s="81" t="str">
        <f>IF(OR($I23=1,AND($I23=0,$L23=1)),中間シート!AW23,"")</f>
        <v/>
      </c>
      <c r="BA23" s="81" t="str">
        <f>IF(OR($I23=1,AND($I23=0,$L23=1)),中間シート!AX23,"")</f>
        <v/>
      </c>
      <c r="BB23" s="81" t="str">
        <f>IF(OR($I23=1,AND($I23=0,$L23=1)),中間シート!AY23,"")</f>
        <v/>
      </c>
      <c r="BC23" s="81" t="str">
        <f>IF(OR($I23=1,AND($I23=0,$L23=1)),中間シート!AZ23,"")</f>
        <v/>
      </c>
      <c r="BD23" s="78">
        <f t="shared" si="3"/>
        <v>0</v>
      </c>
    </row>
    <row r="24" spans="1:56" s="83" customFormat="1">
      <c r="A24" s="77">
        <f>中間シート!A24</f>
        <v>19</v>
      </c>
      <c r="B24" s="78">
        <f>中間シート!B24</f>
        <v>5</v>
      </c>
      <c r="C24" s="78" t="str">
        <f>中間シート!C24</f>
        <v/>
      </c>
      <c r="D24" s="78">
        <f>中間シート!D24</f>
        <v>0</v>
      </c>
      <c r="E24" s="78">
        <f>中間シート!E24</f>
        <v>0</v>
      </c>
      <c r="F24" s="78">
        <f>中間シート!F24</f>
        <v>0</v>
      </c>
      <c r="G24" s="78">
        <f>中間シート!G24</f>
        <v>3</v>
      </c>
      <c r="H24" s="78">
        <f>中間シート!H24</f>
        <v>0</v>
      </c>
      <c r="I24" s="78">
        <f>中間シート!I24</f>
        <v>0</v>
      </c>
      <c r="J24" s="78">
        <f>中間シート!J24</f>
        <v>0</v>
      </c>
      <c r="K24" s="78">
        <f>中間シート!K24</f>
        <v>0</v>
      </c>
      <c r="L24" s="77">
        <f>中間シート!L24</f>
        <v>0</v>
      </c>
      <c r="M24" s="77">
        <f>中間シート!M24</f>
        <v>0</v>
      </c>
      <c r="N24" s="79" t="str">
        <f>""</f>
        <v/>
      </c>
      <c r="O24" s="79" t="str">
        <f>""</f>
        <v/>
      </c>
      <c r="P24" s="79" t="str">
        <f>""</f>
        <v/>
      </c>
      <c r="Q24" s="80"/>
      <c r="R24" s="79" t="str">
        <f>IF(OR($I24=1,AND($I24=0,$L24=1)),中間シート!R24,"")</f>
        <v/>
      </c>
      <c r="S24" s="81" t="str">
        <f t="shared" si="2"/>
        <v/>
      </c>
      <c r="T24" s="79" t="str">
        <f>IF(OR($I24=1,AND($I24=0,$L24=1)),中間シート!T24,"")</f>
        <v/>
      </c>
      <c r="U24" s="81" t="str">
        <f>IF(OR($I24=1,AND($I24=0,$L24=1)),中間シート!U24,"")</f>
        <v/>
      </c>
      <c r="V24" s="81" t="str">
        <f>IF(OR($I24=1,AND($I24=0,$L24=1)),中間シート!V24,"")</f>
        <v/>
      </c>
      <c r="W24" s="81" t="str">
        <f>IF(OR($I24=1,AND($I24=0,$L24=1)),中間シート!W24,"")</f>
        <v/>
      </c>
      <c r="X24" s="81" t="str">
        <f>IF(OR($I24=1,AND($I24=0,$L24=1)),中間シート!X24,"")</f>
        <v/>
      </c>
      <c r="Y24" s="81" t="str">
        <f>IF(OR($I24=1,AND($I24=0,$L24=1)),中間シート!Y24,"")</f>
        <v/>
      </c>
      <c r="Z24" s="81" t="str">
        <f>IF(OR($I24=1,AND($I24=0,$L24=1)),中間シート!Z24,"")</f>
        <v/>
      </c>
      <c r="AA24" s="81" t="str">
        <f>IF(OR($I24=1,AND($I24=0,$L24=1)),中間シート!AA24,"")</f>
        <v/>
      </c>
      <c r="AB24" s="81" t="str">
        <f>IF(OR($I24=1,AND($I24=0,$L24=1)),中間シート!AB24,"")</f>
        <v/>
      </c>
      <c r="AC24" s="81" t="str">
        <f>IF(OR($I24=1,AND($I24=0,$L24=1)),中間シート!AC24,"")</f>
        <v/>
      </c>
      <c r="AD24" s="81" t="str">
        <f>IF(OR($I24=1,AND($I24=0,$L24=1)),中間シート!AD24,"")</f>
        <v/>
      </c>
      <c r="AE24" s="81" t="str">
        <f>IF(OR($I24=1,AND($I24=0,$L24=1)),中間シート!AE24,"")</f>
        <v/>
      </c>
      <c r="AF24" s="81" t="str">
        <f>IF(OR($I24=1,AND($I24=0,$L24=1)),中間シート!AF24,"")</f>
        <v/>
      </c>
      <c r="AG24" s="152"/>
      <c r="AH24" s="81" t="str">
        <f>IF(OR($I24=1,AND($I24=0,$L24=1)),中間シート!AH24,"")</f>
        <v/>
      </c>
      <c r="AI24" s="81" t="str">
        <f>IF(OR($I24=1,AND($I24=0,$L24=1)),中間シート!AI24,"")</f>
        <v/>
      </c>
      <c r="AJ24" s="81" t="str">
        <f>IF(OR($I24=1,AND($I24=0,$L24=1)),中間シート!AJ24,"")</f>
        <v/>
      </c>
      <c r="AK24" s="81" t="str">
        <f>IF(OR($I24=1,AND($I24=0,$L24=1)),中間シート!AK24,"")</f>
        <v/>
      </c>
      <c r="AL24" s="81" t="str">
        <f>IF(OR($I24=1,AND($I24=0,$L24=1)),中間シート!AL24,"")</f>
        <v/>
      </c>
      <c r="AM24" s="81" t="str">
        <f>IF($H24=1,中間シート!AM24,"")</f>
        <v/>
      </c>
      <c r="AN24" s="81" t="str">
        <f>IF($H24=1,中間シート!AN24,"")</f>
        <v/>
      </c>
      <c r="AO24" s="81" t="str">
        <f>IF($H24=1,中間シート!AO24,"")</f>
        <v/>
      </c>
      <c r="AP24" s="152"/>
      <c r="AQ24" s="152"/>
      <c r="AR24" s="81" t="str">
        <f>IF(OR($I24=1,AND($I24=0,$L24=1)),中間シート!AR24,"")</f>
        <v/>
      </c>
      <c r="AS24" s="81"/>
      <c r="AT24" s="81"/>
      <c r="AU24" s="81"/>
      <c r="AV24" s="81" t="str">
        <f>IF(OR($I24=1,AND($I24=0,$L24=1)),中間シート!AS24,"")</f>
        <v/>
      </c>
      <c r="AW24" s="81" t="str">
        <f>IF(OR($I24=1,AND($I24=0,$L24=1)),中間シート!AT24,"")</f>
        <v/>
      </c>
      <c r="AX24" s="81" t="str">
        <f>IF(OR($I24=1,AND($I24=0,$L24=1)),中間シート!AU24,"")</f>
        <v/>
      </c>
      <c r="AY24" s="81" t="str">
        <f>IF(OR($I24=1,AND($I24=0,$L24=1)),中間シート!AV24,"")</f>
        <v/>
      </c>
      <c r="AZ24" s="81" t="str">
        <f>IF(OR($I24=1,AND($I24=0,$L24=1)),中間シート!AW24,"")</f>
        <v/>
      </c>
      <c r="BA24" s="81" t="str">
        <f>IF(OR($I24=1,AND($I24=0,$L24=1)),中間シート!AX24,"")</f>
        <v/>
      </c>
      <c r="BB24" s="81" t="str">
        <f>IF(OR($I24=1,AND($I24=0,$L24=1)),中間シート!AY24,"")</f>
        <v/>
      </c>
      <c r="BC24" s="81" t="str">
        <f>IF(OR($I24=1,AND($I24=0,$L24=1)),中間シート!AZ24,"")</f>
        <v/>
      </c>
      <c r="BD24" s="78">
        <f t="shared" si="3"/>
        <v>0</v>
      </c>
    </row>
    <row r="25" spans="1:56" s="83" customFormat="1">
      <c r="A25" s="77">
        <f>中間シート!A25</f>
        <v>20</v>
      </c>
      <c r="B25" s="78">
        <f>中間シート!B25</f>
        <v>5</v>
      </c>
      <c r="C25" s="78" t="str">
        <f>中間シート!C25</f>
        <v/>
      </c>
      <c r="D25" s="78">
        <f>中間シート!D25</f>
        <v>0</v>
      </c>
      <c r="E25" s="78">
        <f>中間シート!E25</f>
        <v>0</v>
      </c>
      <c r="F25" s="78">
        <f>中間シート!F25</f>
        <v>0</v>
      </c>
      <c r="G25" s="78">
        <f>中間シート!G25</f>
        <v>4</v>
      </c>
      <c r="H25" s="78">
        <f>中間シート!H25</f>
        <v>0</v>
      </c>
      <c r="I25" s="78">
        <f>中間シート!I25</f>
        <v>0</v>
      </c>
      <c r="J25" s="78">
        <f>中間シート!J25</f>
        <v>0</v>
      </c>
      <c r="K25" s="78">
        <f>中間シート!K25</f>
        <v>0</v>
      </c>
      <c r="L25" s="77">
        <f>中間シート!L25</f>
        <v>0</v>
      </c>
      <c r="M25" s="77">
        <f>中間シート!M25</f>
        <v>0</v>
      </c>
      <c r="N25" s="79" t="str">
        <f>""</f>
        <v/>
      </c>
      <c r="O25" s="79" t="str">
        <f>""</f>
        <v/>
      </c>
      <c r="P25" s="79" t="str">
        <f>""</f>
        <v/>
      </c>
      <c r="Q25" s="80"/>
      <c r="R25" s="79" t="str">
        <f>IF(OR($I25=1,AND($I25=0,$L25=1)),中間シート!R25,"")</f>
        <v/>
      </c>
      <c r="S25" s="81" t="str">
        <f t="shared" si="2"/>
        <v/>
      </c>
      <c r="T25" s="79" t="str">
        <f>IF(OR($I25=1,AND($I25=0,$L25=1)),中間シート!T25,"")</f>
        <v/>
      </c>
      <c r="U25" s="81" t="str">
        <f>IF(OR($I25=1,AND($I25=0,$L25=1)),中間シート!U25,"")</f>
        <v/>
      </c>
      <c r="V25" s="81" t="str">
        <f>IF(OR($I25=1,AND($I25=0,$L25=1)),中間シート!V25,"")</f>
        <v/>
      </c>
      <c r="W25" s="81" t="str">
        <f>IF(OR($I25=1,AND($I25=0,$L25=1)),中間シート!W25,"")</f>
        <v/>
      </c>
      <c r="X25" s="81" t="str">
        <f>IF(OR($I25=1,AND($I25=0,$L25=1)),中間シート!X25,"")</f>
        <v/>
      </c>
      <c r="Y25" s="81" t="str">
        <f>IF(OR($I25=1,AND($I25=0,$L25=1)),中間シート!Y25,"")</f>
        <v/>
      </c>
      <c r="Z25" s="81" t="str">
        <f>IF(OR($I25=1,AND($I25=0,$L25=1)),中間シート!Z25,"")</f>
        <v/>
      </c>
      <c r="AA25" s="81" t="str">
        <f>IF(OR($I25=1,AND($I25=0,$L25=1)),中間シート!AA25,"")</f>
        <v/>
      </c>
      <c r="AB25" s="81" t="str">
        <f>IF(OR($I25=1,AND($I25=0,$L25=1)),中間シート!AB25,"")</f>
        <v/>
      </c>
      <c r="AC25" s="81" t="str">
        <f>IF(OR($I25=1,AND($I25=0,$L25=1)),中間シート!AC25,"")</f>
        <v/>
      </c>
      <c r="AD25" s="81" t="str">
        <f>IF(OR($I25=1,AND($I25=0,$L25=1)),中間シート!AD25,"")</f>
        <v/>
      </c>
      <c r="AE25" s="81" t="str">
        <f>IF(OR($I25=1,AND($I25=0,$L25=1)),中間シート!AE25,"")</f>
        <v/>
      </c>
      <c r="AF25" s="81" t="str">
        <f>IF(OR($I25=1,AND($I25=0,$L25=1)),中間シート!AF25,"")</f>
        <v/>
      </c>
      <c r="AG25" s="152"/>
      <c r="AH25" s="81" t="str">
        <f>IF(OR($I25=1,AND($I25=0,$L25=1)),中間シート!AH25,"")</f>
        <v/>
      </c>
      <c r="AI25" s="81" t="str">
        <f>IF(OR($I25=1,AND($I25=0,$L25=1)),中間シート!AI25,"")</f>
        <v/>
      </c>
      <c r="AJ25" s="81" t="str">
        <f>IF(OR($I25=1,AND($I25=0,$L25=1)),中間シート!AJ25,"")</f>
        <v/>
      </c>
      <c r="AK25" s="81" t="str">
        <f>IF(OR($I25=1,AND($I25=0,$L25=1)),中間シート!AK25,"")</f>
        <v/>
      </c>
      <c r="AL25" s="81" t="str">
        <f>IF(OR($I25=1,AND($I25=0,$L25=1)),中間シート!AL25,"")</f>
        <v/>
      </c>
      <c r="AM25" s="81" t="str">
        <f>IF($H25=1,中間シート!AM25,"")</f>
        <v/>
      </c>
      <c r="AN25" s="81" t="str">
        <f>IF($H25=1,中間シート!AN25,"")</f>
        <v/>
      </c>
      <c r="AO25" s="81" t="str">
        <f>IF($H25=1,中間シート!AO25,"")</f>
        <v/>
      </c>
      <c r="AP25" s="152"/>
      <c r="AQ25" s="152"/>
      <c r="AR25" s="81" t="str">
        <f>IF(OR($I25=1,AND($I25=0,$L25=1)),中間シート!AR25,"")</f>
        <v/>
      </c>
      <c r="AS25" s="81"/>
      <c r="AT25" s="81"/>
      <c r="AU25" s="81"/>
      <c r="AV25" s="81" t="str">
        <f>IF(OR($I25=1,AND($I25=0,$L25=1)),中間シート!AS25,"")</f>
        <v/>
      </c>
      <c r="AW25" s="81" t="str">
        <f>IF(OR($I25=1,AND($I25=0,$L25=1)),中間シート!AT25,"")</f>
        <v/>
      </c>
      <c r="AX25" s="81" t="str">
        <f>IF(OR($I25=1,AND($I25=0,$L25=1)),中間シート!AU25,"")</f>
        <v/>
      </c>
      <c r="AY25" s="81" t="str">
        <f>IF(OR($I25=1,AND($I25=0,$L25=1)),中間シート!AV25,"")</f>
        <v/>
      </c>
      <c r="AZ25" s="81" t="str">
        <f>IF(OR($I25=1,AND($I25=0,$L25=1)),中間シート!AW25,"")</f>
        <v/>
      </c>
      <c r="BA25" s="81" t="str">
        <f>IF(OR($I25=1,AND($I25=0,$L25=1)),中間シート!AX25,"")</f>
        <v/>
      </c>
      <c r="BB25" s="81" t="str">
        <f>IF(OR($I25=1,AND($I25=0,$L25=1)),中間シート!AY25,"")</f>
        <v/>
      </c>
      <c r="BC25" s="81" t="str">
        <f>IF(OR($I25=1,AND($I25=0,$L25=1)),中間シート!AZ25,"")</f>
        <v/>
      </c>
      <c r="BD25" s="78">
        <f t="shared" si="3"/>
        <v>0</v>
      </c>
    </row>
    <row r="26" spans="1:56">
      <c r="A26" s="77">
        <f>中間シート!A26</f>
        <v>21</v>
      </c>
      <c r="B26" s="55">
        <f>中間シート!B26</f>
        <v>6</v>
      </c>
      <c r="C26" s="55" t="str">
        <f>中間シート!C26</f>
        <v/>
      </c>
      <c r="D26" s="55">
        <f>中間シート!D26</f>
        <v>0</v>
      </c>
      <c r="E26" s="55">
        <f>中間シート!E26</f>
        <v>0</v>
      </c>
      <c r="F26" s="55">
        <f>中間シート!F26</f>
        <v>0</v>
      </c>
      <c r="G26" s="55">
        <f>中間シート!G26</f>
        <v>1</v>
      </c>
      <c r="H26" s="55">
        <f>中間シート!H26</f>
        <v>0</v>
      </c>
      <c r="I26" s="55">
        <f>中間シート!I26</f>
        <v>0</v>
      </c>
      <c r="J26" s="55">
        <f>中間シート!J26</f>
        <v>0</v>
      </c>
      <c r="K26" s="55">
        <f>中間シート!K26</f>
        <v>0</v>
      </c>
      <c r="L26" s="54">
        <f>中間シート!L26</f>
        <v>0</v>
      </c>
      <c r="M26" s="77">
        <f>中間シート!M26</f>
        <v>0</v>
      </c>
      <c r="N26" s="56" t="str">
        <f>""</f>
        <v/>
      </c>
      <c r="O26" s="56" t="str">
        <f>""</f>
        <v/>
      </c>
      <c r="P26" s="56" t="str">
        <f>""</f>
        <v/>
      </c>
      <c r="Q26" s="57"/>
      <c r="R26" s="79" t="str">
        <f>IF(OR($I26=1,AND($I26=0,$L26=1)),中間シート!R26,"")</f>
        <v/>
      </c>
      <c r="S26" s="58" t="str">
        <f t="shared" si="2"/>
        <v/>
      </c>
      <c r="T26" s="56" t="str">
        <f>IF(OR($I26=1,AND($I26=0,$L26=1)),中間シート!T26,"")</f>
        <v/>
      </c>
      <c r="U26" s="58" t="str">
        <f>IF(OR($I26=1,AND($I26=0,$L26=1)),中間シート!U26,"")</f>
        <v/>
      </c>
      <c r="V26" s="58" t="str">
        <f>IF(OR($I26=1,AND($I26=0,$L26=1)),中間シート!V26,"")</f>
        <v/>
      </c>
      <c r="W26" s="58" t="str">
        <f>IF(OR($I26=1,AND($I26=0,$L26=1)),中間シート!W26,"")</f>
        <v/>
      </c>
      <c r="X26" s="58" t="str">
        <f>IF(OR($I26=1,AND($I26=0,$L26=1)),中間シート!X26,"")</f>
        <v/>
      </c>
      <c r="Y26" s="58" t="str">
        <f>IF(OR($I26=1,AND($I26=0,$L26=1)),中間シート!Y26,"")</f>
        <v/>
      </c>
      <c r="Z26" s="58" t="str">
        <f>IF(OR($I26=1,AND($I26=0,$L26=1)),中間シート!Z26,"")</f>
        <v/>
      </c>
      <c r="AA26" s="58" t="str">
        <f>IF(OR($I26=1,AND($I26=0,$L26=1)),中間シート!AA26,"")</f>
        <v/>
      </c>
      <c r="AB26" s="58" t="str">
        <f>IF(OR($I26=1,AND($I26=0,$L26=1)),中間シート!AB26,"")</f>
        <v/>
      </c>
      <c r="AC26" s="58" t="str">
        <f>IF(OR($I26=1,AND($I26=0,$L26=1)),中間シート!AC26,"")</f>
        <v/>
      </c>
      <c r="AD26" s="58" t="str">
        <f>IF(OR($I26=1,AND($I26=0,$L26=1)),中間シート!AD26,"")</f>
        <v/>
      </c>
      <c r="AE26" s="58" t="str">
        <f>IF(OR($I26=1,AND($I26=0,$L26=1)),中間シート!AE26,"")</f>
        <v/>
      </c>
      <c r="AF26" s="58" t="str">
        <f>IF(OR($I26=1,AND($I26=0,$L26=1)),中間シート!AF26,"")</f>
        <v/>
      </c>
      <c r="AG26" s="152"/>
      <c r="AH26" s="58" t="str">
        <f>IF(OR($I26=1,AND($I26=0,$L26=1)),中間シート!AH26,"")</f>
        <v/>
      </c>
      <c r="AI26" s="58" t="str">
        <f>IF(OR($I26=1,AND($I26=0,$L26=1)),中間シート!AI26,"")</f>
        <v/>
      </c>
      <c r="AJ26" s="58" t="str">
        <f>IF(OR($I26=1,AND($I26=0,$L26=1)),中間シート!AJ26,"")</f>
        <v/>
      </c>
      <c r="AK26" s="58" t="str">
        <f>IF(OR($I26=1,AND($I26=0,$L26=1)),中間シート!AK26,"")</f>
        <v/>
      </c>
      <c r="AL26" s="58" t="str">
        <f>IF(OR($I26=1,AND($I26=0,$L26=1)),中間シート!AL26,"")</f>
        <v/>
      </c>
      <c r="AM26" s="58" t="str">
        <f>IF($H26=1,中間シート!AM26,"")</f>
        <v/>
      </c>
      <c r="AN26" s="58" t="str">
        <f>IF($H26=1,中間シート!AN26,"")</f>
        <v/>
      </c>
      <c r="AO26" s="58" t="str">
        <f>IF($H26=1,中間シート!AO26,"")</f>
        <v/>
      </c>
      <c r="AP26" s="152"/>
      <c r="AQ26" s="152"/>
      <c r="AR26" s="58" t="str">
        <f>IF(OR($I26=1,AND($I26=0,$L26=1)),中間シート!AR26,"")</f>
        <v/>
      </c>
      <c r="AS26" s="55"/>
      <c r="AT26" s="55"/>
      <c r="AU26" s="55"/>
      <c r="AV26" s="58" t="str">
        <f>IF(OR($I26=1,AND($I26=0,$L26=1)),中間シート!AS26,"")</f>
        <v/>
      </c>
      <c r="AW26" s="58" t="str">
        <f>IF(OR($I26=1,AND($I26=0,$L26=1)),中間シート!AT26,"")</f>
        <v/>
      </c>
      <c r="AX26" s="58" t="str">
        <f>IF(OR($I26=1,AND($I26=0,$L26=1)),中間シート!AU26,"")</f>
        <v/>
      </c>
      <c r="AY26" s="58" t="str">
        <f>IF(OR($I26=1,AND($I26=0,$L26=1)),中間シート!AV26,"")</f>
        <v/>
      </c>
      <c r="AZ26" s="58" t="str">
        <f>IF(OR($I26=1,AND($I26=0,$L26=1)),中間シート!AW26,"")</f>
        <v/>
      </c>
      <c r="BA26" s="58" t="str">
        <f>IF(OR($I26=1,AND($I26=0,$L26=1)),中間シート!AX26,"")</f>
        <v/>
      </c>
      <c r="BB26" s="58" t="str">
        <f>IF(OR($I26=1,AND($I26=0,$L26=1)),中間シート!AY26,"")</f>
        <v/>
      </c>
      <c r="BC26" s="58" t="str">
        <f>IF(OR($I26=1,AND($I26=0,$L26=1)),中間シート!AZ26,"")</f>
        <v/>
      </c>
      <c r="BD26" s="55">
        <f t="shared" si="3"/>
        <v>0</v>
      </c>
    </row>
    <row r="27" spans="1:56">
      <c r="A27" s="77">
        <f>中間シート!A27</f>
        <v>22</v>
      </c>
      <c r="B27" s="55">
        <f>中間シート!B27</f>
        <v>6</v>
      </c>
      <c r="C27" s="55" t="str">
        <f>中間シート!C27</f>
        <v/>
      </c>
      <c r="D27" s="55">
        <f>中間シート!D27</f>
        <v>0</v>
      </c>
      <c r="E27" s="55">
        <f>中間シート!E27</f>
        <v>0</v>
      </c>
      <c r="F27" s="55">
        <f>中間シート!F27</f>
        <v>0</v>
      </c>
      <c r="G27" s="55">
        <f>中間シート!G27</f>
        <v>2</v>
      </c>
      <c r="H27" s="55">
        <f>中間シート!H27</f>
        <v>0</v>
      </c>
      <c r="I27" s="55">
        <f>中間シート!I27</f>
        <v>0</v>
      </c>
      <c r="J27" s="55">
        <f>中間シート!J27</f>
        <v>0</v>
      </c>
      <c r="K27" s="55">
        <f>中間シート!K27</f>
        <v>0</v>
      </c>
      <c r="L27" s="54">
        <f>中間シート!L27</f>
        <v>0</v>
      </c>
      <c r="M27" s="77">
        <f>中間シート!M27</f>
        <v>0</v>
      </c>
      <c r="N27" s="56" t="str">
        <f>""</f>
        <v/>
      </c>
      <c r="O27" s="56" t="str">
        <f>""</f>
        <v/>
      </c>
      <c r="P27" s="56" t="str">
        <f>""</f>
        <v/>
      </c>
      <c r="Q27" s="57"/>
      <c r="R27" s="79" t="str">
        <f>IF(OR($I27=1,AND($I27=0,$L27=1)),中間シート!R27,"")</f>
        <v/>
      </c>
      <c r="S27" s="58" t="str">
        <f t="shared" si="2"/>
        <v/>
      </c>
      <c r="T27" s="56" t="str">
        <f>IF(OR($I27=1,AND($I27=0,$L27=1)),中間シート!T27,"")</f>
        <v/>
      </c>
      <c r="U27" s="58" t="str">
        <f>IF(OR($I27=1,AND($I27=0,$L27=1)),中間シート!U27,"")</f>
        <v/>
      </c>
      <c r="V27" s="58" t="str">
        <f>IF(OR($I27=1,AND($I27=0,$L27=1)),中間シート!V27,"")</f>
        <v/>
      </c>
      <c r="W27" s="58" t="str">
        <f>IF(OR($I27=1,AND($I27=0,$L27=1)),中間シート!W27,"")</f>
        <v/>
      </c>
      <c r="X27" s="58" t="str">
        <f>IF(OR($I27=1,AND($I27=0,$L27=1)),中間シート!X27,"")</f>
        <v/>
      </c>
      <c r="Y27" s="58" t="str">
        <f>IF(OR($I27=1,AND($I27=0,$L27=1)),中間シート!Y27,"")</f>
        <v/>
      </c>
      <c r="Z27" s="58" t="str">
        <f>IF(OR($I27=1,AND($I27=0,$L27=1)),中間シート!Z27,"")</f>
        <v/>
      </c>
      <c r="AA27" s="58" t="str">
        <f>IF(OR($I27=1,AND($I27=0,$L27=1)),中間シート!AA27,"")</f>
        <v/>
      </c>
      <c r="AB27" s="58" t="str">
        <f>IF(OR($I27=1,AND($I27=0,$L27=1)),中間シート!AB27,"")</f>
        <v/>
      </c>
      <c r="AC27" s="58" t="str">
        <f>IF(OR($I27=1,AND($I27=0,$L27=1)),中間シート!AC27,"")</f>
        <v/>
      </c>
      <c r="AD27" s="58" t="str">
        <f>IF(OR($I27=1,AND($I27=0,$L27=1)),中間シート!AD27,"")</f>
        <v/>
      </c>
      <c r="AE27" s="58" t="str">
        <f>IF(OR($I27=1,AND($I27=0,$L27=1)),中間シート!AE27,"")</f>
        <v/>
      </c>
      <c r="AF27" s="58" t="str">
        <f>IF(OR($I27=1,AND($I27=0,$L27=1)),中間シート!AF27,"")</f>
        <v/>
      </c>
      <c r="AG27" s="152"/>
      <c r="AH27" s="58" t="str">
        <f>IF(OR($I27=1,AND($I27=0,$L27=1)),中間シート!AH27,"")</f>
        <v/>
      </c>
      <c r="AI27" s="58" t="str">
        <f>IF(OR($I27=1,AND($I27=0,$L27=1)),中間シート!AI27,"")</f>
        <v/>
      </c>
      <c r="AJ27" s="58" t="str">
        <f>IF(OR($I27=1,AND($I27=0,$L27=1)),中間シート!AJ27,"")</f>
        <v/>
      </c>
      <c r="AK27" s="58" t="str">
        <f>IF(OR($I27=1,AND($I27=0,$L27=1)),中間シート!AK27,"")</f>
        <v/>
      </c>
      <c r="AL27" s="58" t="str">
        <f>IF(OR($I27=1,AND($I27=0,$L27=1)),中間シート!AL27,"")</f>
        <v/>
      </c>
      <c r="AM27" s="58" t="str">
        <f>IF($H27=1,中間シート!AM27,"")</f>
        <v/>
      </c>
      <c r="AN27" s="58" t="str">
        <f>IF($H27=1,中間シート!AN27,"")</f>
        <v/>
      </c>
      <c r="AO27" s="58" t="str">
        <f>IF($H27=1,中間シート!AO27,"")</f>
        <v/>
      </c>
      <c r="AP27" s="152"/>
      <c r="AQ27" s="152"/>
      <c r="AR27" s="58" t="str">
        <f>IF(OR($I27=1,AND($I27=0,$L27=1)),中間シート!AR27,"")</f>
        <v/>
      </c>
      <c r="AS27" s="55"/>
      <c r="AT27" s="55"/>
      <c r="AU27" s="55"/>
      <c r="AV27" s="58" t="str">
        <f>IF(OR($I27=1,AND($I27=0,$L27=1)),中間シート!AS27,"")</f>
        <v/>
      </c>
      <c r="AW27" s="58" t="str">
        <f>IF(OR($I27=1,AND($I27=0,$L27=1)),中間シート!AT27,"")</f>
        <v/>
      </c>
      <c r="AX27" s="58" t="str">
        <f>IF(OR($I27=1,AND($I27=0,$L27=1)),中間シート!AU27,"")</f>
        <v/>
      </c>
      <c r="AY27" s="58" t="str">
        <f>IF(OR($I27=1,AND($I27=0,$L27=1)),中間シート!AV27,"")</f>
        <v/>
      </c>
      <c r="AZ27" s="58" t="str">
        <f>IF(OR($I27=1,AND($I27=0,$L27=1)),中間シート!AW27,"")</f>
        <v/>
      </c>
      <c r="BA27" s="58" t="str">
        <f>IF(OR($I27=1,AND($I27=0,$L27=1)),中間シート!AX27,"")</f>
        <v/>
      </c>
      <c r="BB27" s="58" t="str">
        <f>IF(OR($I27=1,AND($I27=0,$L27=1)),中間シート!AY27,"")</f>
        <v/>
      </c>
      <c r="BC27" s="58" t="str">
        <f>IF(OR($I27=1,AND($I27=0,$L27=1)),中間シート!AZ27,"")</f>
        <v/>
      </c>
      <c r="BD27" s="55">
        <f t="shared" ref="BD27:BD41" si="4">L27</f>
        <v>0</v>
      </c>
    </row>
    <row r="28" spans="1:56">
      <c r="A28" s="77">
        <f>中間シート!A28</f>
        <v>23</v>
      </c>
      <c r="B28" s="55">
        <f>中間シート!B28</f>
        <v>6</v>
      </c>
      <c r="C28" s="55" t="str">
        <f>中間シート!C28</f>
        <v/>
      </c>
      <c r="D28" s="55">
        <f>中間シート!D28</f>
        <v>0</v>
      </c>
      <c r="E28" s="55">
        <f>中間シート!E28</f>
        <v>0</v>
      </c>
      <c r="F28" s="55">
        <f>中間シート!F28</f>
        <v>0</v>
      </c>
      <c r="G28" s="55">
        <f>中間シート!G28</f>
        <v>3</v>
      </c>
      <c r="H28" s="55">
        <f>中間シート!H28</f>
        <v>0</v>
      </c>
      <c r="I28" s="55">
        <f>中間シート!I28</f>
        <v>0</v>
      </c>
      <c r="J28" s="55">
        <f>中間シート!J28</f>
        <v>0</v>
      </c>
      <c r="K28" s="55">
        <f>中間シート!K28</f>
        <v>0</v>
      </c>
      <c r="L28" s="54">
        <f>中間シート!L28</f>
        <v>0</v>
      </c>
      <c r="M28" s="77">
        <f>中間シート!M28</f>
        <v>0</v>
      </c>
      <c r="N28" s="56" t="str">
        <f>""</f>
        <v/>
      </c>
      <c r="O28" s="56" t="str">
        <f>""</f>
        <v/>
      </c>
      <c r="P28" s="56" t="str">
        <f>""</f>
        <v/>
      </c>
      <c r="Q28" s="57"/>
      <c r="R28" s="79" t="str">
        <f>IF(OR($I28=1,AND($I28=0,$L28=1)),中間シート!R28,"")</f>
        <v/>
      </c>
      <c r="S28" s="58" t="str">
        <f t="shared" ref="S28:S41" si="5">IF(K28=0,"",K28)</f>
        <v/>
      </c>
      <c r="T28" s="56" t="str">
        <f>IF(OR($I28=1,AND($I28=0,$L28=1)),中間シート!T28,"")</f>
        <v/>
      </c>
      <c r="U28" s="58" t="str">
        <f>IF(OR($I28=1,AND($I28=0,$L28=1)),中間シート!U28,"")</f>
        <v/>
      </c>
      <c r="V28" s="58" t="str">
        <f>IF(OR($I28=1,AND($I28=0,$L28=1)),中間シート!V28,"")</f>
        <v/>
      </c>
      <c r="W28" s="58" t="str">
        <f>IF(OR($I28=1,AND($I28=0,$L28=1)),中間シート!W28,"")</f>
        <v/>
      </c>
      <c r="X28" s="58" t="str">
        <f>IF(OR($I28=1,AND($I28=0,$L28=1)),中間シート!X28,"")</f>
        <v/>
      </c>
      <c r="Y28" s="58" t="str">
        <f>IF(OR($I28=1,AND($I28=0,$L28=1)),中間シート!Y28,"")</f>
        <v/>
      </c>
      <c r="Z28" s="58" t="str">
        <f>IF(OR($I28=1,AND($I28=0,$L28=1)),中間シート!Z28,"")</f>
        <v/>
      </c>
      <c r="AA28" s="58" t="str">
        <f>IF(OR($I28=1,AND($I28=0,$L28=1)),中間シート!AA28,"")</f>
        <v/>
      </c>
      <c r="AB28" s="58" t="str">
        <f>IF(OR($I28=1,AND($I28=0,$L28=1)),中間シート!AB28,"")</f>
        <v/>
      </c>
      <c r="AC28" s="58" t="str">
        <f>IF(OR($I28=1,AND($I28=0,$L28=1)),中間シート!AC28,"")</f>
        <v/>
      </c>
      <c r="AD28" s="58" t="str">
        <f>IF(OR($I28=1,AND($I28=0,$L28=1)),中間シート!AD28,"")</f>
        <v/>
      </c>
      <c r="AE28" s="58" t="str">
        <f>IF(OR($I28=1,AND($I28=0,$L28=1)),中間シート!AE28,"")</f>
        <v/>
      </c>
      <c r="AF28" s="58" t="str">
        <f>IF(OR($I28=1,AND($I28=0,$L28=1)),中間シート!AF28,"")</f>
        <v/>
      </c>
      <c r="AG28" s="152"/>
      <c r="AH28" s="58" t="str">
        <f>IF(OR($I28=1,AND($I28=0,$L28=1)),中間シート!AH28,"")</f>
        <v/>
      </c>
      <c r="AI28" s="58" t="str">
        <f>IF(OR($I28=1,AND($I28=0,$L28=1)),中間シート!AI28,"")</f>
        <v/>
      </c>
      <c r="AJ28" s="58" t="str">
        <f>IF(OR($I28=1,AND($I28=0,$L28=1)),中間シート!AJ28,"")</f>
        <v/>
      </c>
      <c r="AK28" s="58" t="str">
        <f>IF(OR($I28=1,AND($I28=0,$L28=1)),中間シート!AK28,"")</f>
        <v/>
      </c>
      <c r="AL28" s="58" t="str">
        <f>IF(OR($I28=1,AND($I28=0,$L28=1)),中間シート!AL28,"")</f>
        <v/>
      </c>
      <c r="AM28" s="58" t="str">
        <f>IF($H28=1,中間シート!AM28,"")</f>
        <v/>
      </c>
      <c r="AN28" s="58" t="str">
        <f>IF($H28=1,中間シート!AN28,"")</f>
        <v/>
      </c>
      <c r="AO28" s="58" t="str">
        <f>IF($H28=1,中間シート!AO28,"")</f>
        <v/>
      </c>
      <c r="AP28" s="152"/>
      <c r="AQ28" s="152"/>
      <c r="AR28" s="58" t="str">
        <f>IF(OR($I28=1,AND($I28=0,$L28=1)),中間シート!AR28,"")</f>
        <v/>
      </c>
      <c r="AS28" s="55"/>
      <c r="AT28" s="55"/>
      <c r="AU28" s="55"/>
      <c r="AV28" s="58" t="str">
        <f>IF(OR($I28=1,AND($I28=0,$L28=1)),中間シート!AS28,"")</f>
        <v/>
      </c>
      <c r="AW28" s="58" t="str">
        <f>IF(OR($I28=1,AND($I28=0,$L28=1)),中間シート!AT28,"")</f>
        <v/>
      </c>
      <c r="AX28" s="58" t="str">
        <f>IF(OR($I28=1,AND($I28=0,$L28=1)),中間シート!AU28,"")</f>
        <v/>
      </c>
      <c r="AY28" s="58" t="str">
        <f>IF(OR($I28=1,AND($I28=0,$L28=1)),中間シート!AV28,"")</f>
        <v/>
      </c>
      <c r="AZ28" s="58" t="str">
        <f>IF(OR($I28=1,AND($I28=0,$L28=1)),中間シート!AW28,"")</f>
        <v/>
      </c>
      <c r="BA28" s="58" t="str">
        <f>IF(OR($I28=1,AND($I28=0,$L28=1)),中間シート!AX28,"")</f>
        <v/>
      </c>
      <c r="BB28" s="58" t="str">
        <f>IF(OR($I28=1,AND($I28=0,$L28=1)),中間シート!AY28,"")</f>
        <v/>
      </c>
      <c r="BC28" s="58" t="str">
        <f>IF(OR($I28=1,AND($I28=0,$L28=1)),中間シート!AZ28,"")</f>
        <v/>
      </c>
      <c r="BD28" s="55">
        <f t="shared" si="4"/>
        <v>0</v>
      </c>
    </row>
    <row r="29" spans="1:56">
      <c r="A29" s="77">
        <f>中間シート!A29</f>
        <v>24</v>
      </c>
      <c r="B29" s="55">
        <f>中間シート!B29</f>
        <v>6</v>
      </c>
      <c r="C29" s="55" t="str">
        <f>中間シート!C29</f>
        <v/>
      </c>
      <c r="D29" s="55">
        <f>中間シート!D29</f>
        <v>0</v>
      </c>
      <c r="E29" s="55">
        <f>中間シート!E29</f>
        <v>0</v>
      </c>
      <c r="F29" s="55">
        <f>中間シート!F29</f>
        <v>0</v>
      </c>
      <c r="G29" s="55">
        <f>中間シート!G29</f>
        <v>4</v>
      </c>
      <c r="H29" s="55">
        <f>中間シート!H29</f>
        <v>0</v>
      </c>
      <c r="I29" s="55">
        <f>中間シート!I29</f>
        <v>0</v>
      </c>
      <c r="J29" s="55">
        <f>中間シート!J29</f>
        <v>0</v>
      </c>
      <c r="K29" s="55">
        <f>中間シート!K29</f>
        <v>0</v>
      </c>
      <c r="L29" s="54">
        <f>中間シート!L29</f>
        <v>0</v>
      </c>
      <c r="M29" s="77">
        <f>中間シート!M29</f>
        <v>0</v>
      </c>
      <c r="N29" s="56" t="str">
        <f>""</f>
        <v/>
      </c>
      <c r="O29" s="56" t="str">
        <f>""</f>
        <v/>
      </c>
      <c r="P29" s="56" t="str">
        <f>""</f>
        <v/>
      </c>
      <c r="Q29" s="57"/>
      <c r="R29" s="79" t="str">
        <f>IF(OR($I29=1,AND($I29=0,$L29=1)),中間シート!R29,"")</f>
        <v/>
      </c>
      <c r="S29" s="58" t="str">
        <f t="shared" si="5"/>
        <v/>
      </c>
      <c r="T29" s="56" t="str">
        <f>IF(OR($I29=1,AND($I29=0,$L29=1)),中間シート!T29,"")</f>
        <v/>
      </c>
      <c r="U29" s="58" t="str">
        <f>IF(OR($I29=1,AND($I29=0,$L29=1)),中間シート!U29,"")</f>
        <v/>
      </c>
      <c r="V29" s="58" t="str">
        <f>IF(OR($I29=1,AND($I29=0,$L29=1)),中間シート!V29,"")</f>
        <v/>
      </c>
      <c r="W29" s="58" t="str">
        <f>IF(OR($I29=1,AND($I29=0,$L29=1)),中間シート!W29,"")</f>
        <v/>
      </c>
      <c r="X29" s="58" t="str">
        <f>IF(OR($I29=1,AND($I29=0,$L29=1)),中間シート!X29,"")</f>
        <v/>
      </c>
      <c r="Y29" s="58" t="str">
        <f>IF(OR($I29=1,AND($I29=0,$L29=1)),中間シート!Y29,"")</f>
        <v/>
      </c>
      <c r="Z29" s="58" t="str">
        <f>IF(OR($I29=1,AND($I29=0,$L29=1)),中間シート!Z29,"")</f>
        <v/>
      </c>
      <c r="AA29" s="58" t="str">
        <f>IF(OR($I29=1,AND($I29=0,$L29=1)),中間シート!AA29,"")</f>
        <v/>
      </c>
      <c r="AB29" s="58" t="str">
        <f>IF(OR($I29=1,AND($I29=0,$L29=1)),中間シート!AB29,"")</f>
        <v/>
      </c>
      <c r="AC29" s="58" t="str">
        <f>IF(OR($I29=1,AND($I29=0,$L29=1)),中間シート!AC29,"")</f>
        <v/>
      </c>
      <c r="AD29" s="58" t="str">
        <f>IF(OR($I29=1,AND($I29=0,$L29=1)),中間シート!AD29,"")</f>
        <v/>
      </c>
      <c r="AE29" s="58" t="str">
        <f>IF(OR($I29=1,AND($I29=0,$L29=1)),中間シート!AE29,"")</f>
        <v/>
      </c>
      <c r="AF29" s="58" t="str">
        <f>IF(OR($I29=1,AND($I29=0,$L29=1)),中間シート!AF29,"")</f>
        <v/>
      </c>
      <c r="AG29" s="152"/>
      <c r="AH29" s="58" t="str">
        <f>IF(OR($I29=1,AND($I29=0,$L29=1)),中間シート!AH29,"")</f>
        <v/>
      </c>
      <c r="AI29" s="58" t="str">
        <f>IF(OR($I29=1,AND($I29=0,$L29=1)),中間シート!AI29,"")</f>
        <v/>
      </c>
      <c r="AJ29" s="58" t="str">
        <f>IF(OR($I29=1,AND($I29=0,$L29=1)),中間シート!AJ29,"")</f>
        <v/>
      </c>
      <c r="AK29" s="58" t="str">
        <f>IF(OR($I29=1,AND($I29=0,$L29=1)),中間シート!AK29,"")</f>
        <v/>
      </c>
      <c r="AL29" s="58" t="str">
        <f>IF(OR($I29=1,AND($I29=0,$L29=1)),中間シート!AL29,"")</f>
        <v/>
      </c>
      <c r="AM29" s="58" t="str">
        <f>IF($H29=1,中間シート!AM29,"")</f>
        <v/>
      </c>
      <c r="AN29" s="58" t="str">
        <f>IF($H29=1,中間シート!AN29,"")</f>
        <v/>
      </c>
      <c r="AO29" s="58" t="str">
        <f>IF($H29=1,中間シート!AO29,"")</f>
        <v/>
      </c>
      <c r="AP29" s="152"/>
      <c r="AQ29" s="152"/>
      <c r="AR29" s="58" t="str">
        <f>IF(OR($I29=1,AND($I29=0,$L29=1)),中間シート!AR29,"")</f>
        <v/>
      </c>
      <c r="AS29" s="55"/>
      <c r="AT29" s="55"/>
      <c r="AU29" s="55"/>
      <c r="AV29" s="58" t="str">
        <f>IF(OR($I29=1,AND($I29=0,$L29=1)),中間シート!AS29,"")</f>
        <v/>
      </c>
      <c r="AW29" s="58" t="str">
        <f>IF(OR($I29=1,AND($I29=0,$L29=1)),中間シート!AT29,"")</f>
        <v/>
      </c>
      <c r="AX29" s="58" t="str">
        <f>IF(OR($I29=1,AND($I29=0,$L29=1)),中間シート!AU29,"")</f>
        <v/>
      </c>
      <c r="AY29" s="58" t="str">
        <f>IF(OR($I29=1,AND($I29=0,$L29=1)),中間シート!AV29,"")</f>
        <v/>
      </c>
      <c r="AZ29" s="58" t="str">
        <f>IF(OR($I29=1,AND($I29=0,$L29=1)),中間シート!AW29,"")</f>
        <v/>
      </c>
      <c r="BA29" s="58" t="str">
        <f>IF(OR($I29=1,AND($I29=0,$L29=1)),中間シート!AX29,"")</f>
        <v/>
      </c>
      <c r="BB29" s="58" t="str">
        <f>IF(OR($I29=1,AND($I29=0,$L29=1)),中間シート!AY29,"")</f>
        <v/>
      </c>
      <c r="BC29" s="58" t="str">
        <f>IF(OR($I29=1,AND($I29=0,$L29=1)),中間シート!AZ29,"")</f>
        <v/>
      </c>
      <c r="BD29" s="55">
        <f t="shared" si="4"/>
        <v>0</v>
      </c>
    </row>
    <row r="30" spans="1:56">
      <c r="A30" s="77">
        <f>中間シート!A30</f>
        <v>25</v>
      </c>
      <c r="B30" s="55">
        <f>中間シート!B30</f>
        <v>7</v>
      </c>
      <c r="C30" s="55" t="str">
        <f>中間シート!C30</f>
        <v/>
      </c>
      <c r="D30" s="55">
        <f>中間シート!D30</f>
        <v>0</v>
      </c>
      <c r="E30" s="55">
        <f>中間シート!E30</f>
        <v>0</v>
      </c>
      <c r="F30" s="55">
        <f>中間シート!F30</f>
        <v>0</v>
      </c>
      <c r="G30" s="55">
        <f>中間シート!G30</f>
        <v>1</v>
      </c>
      <c r="H30" s="55">
        <f>中間シート!H30</f>
        <v>0</v>
      </c>
      <c r="I30" s="55">
        <f>中間シート!I30</f>
        <v>0</v>
      </c>
      <c r="J30" s="55">
        <f>中間シート!J30</f>
        <v>0</v>
      </c>
      <c r="K30" s="55">
        <f>中間シート!K30</f>
        <v>0</v>
      </c>
      <c r="L30" s="54">
        <f>中間シート!L30</f>
        <v>0</v>
      </c>
      <c r="M30" s="77">
        <f>中間シート!M30</f>
        <v>0</v>
      </c>
      <c r="N30" s="56"/>
      <c r="O30" s="56"/>
      <c r="P30" s="56"/>
      <c r="Q30" s="57"/>
      <c r="R30" s="79" t="str">
        <f>IF(OR($I30=1,AND($I30=0,$L30=1)),中間シート!R30,"")</f>
        <v/>
      </c>
      <c r="S30" s="58" t="str">
        <f t="shared" si="5"/>
        <v/>
      </c>
      <c r="T30" s="56" t="str">
        <f>IF(OR($I30=1,AND($I30=0,$L30=1)),中間シート!T30,"")</f>
        <v/>
      </c>
      <c r="U30" s="58" t="str">
        <f>IF(OR($I30=1,AND($I30=0,$L30=1)),中間シート!U30,"")</f>
        <v/>
      </c>
      <c r="V30" s="58" t="str">
        <f>IF(OR($I30=1,AND($I30=0,$L30=1)),中間シート!V30,"")</f>
        <v/>
      </c>
      <c r="W30" s="58" t="str">
        <f>IF(OR($I30=1,AND($I30=0,$L30=1)),中間シート!W30,"")</f>
        <v/>
      </c>
      <c r="X30" s="58" t="str">
        <f>IF(OR($I30=1,AND($I30=0,$L30=1)),中間シート!X30,"")</f>
        <v/>
      </c>
      <c r="Y30" s="58" t="str">
        <f>IF(OR($I30=1,AND($I30=0,$L30=1)),中間シート!Y30,"")</f>
        <v/>
      </c>
      <c r="Z30" s="58" t="str">
        <f>IF(OR($I30=1,AND($I30=0,$L30=1)),中間シート!Z30,"")</f>
        <v/>
      </c>
      <c r="AA30" s="58" t="str">
        <f>IF(OR($I30=1,AND($I30=0,$L30=1)),中間シート!AA30,"")</f>
        <v/>
      </c>
      <c r="AB30" s="58" t="str">
        <f>IF(OR($I30=1,AND($I30=0,$L30=1)),中間シート!AB30,"")</f>
        <v/>
      </c>
      <c r="AC30" s="58" t="str">
        <f>IF(OR($I30=1,AND($I30=0,$L30=1)),中間シート!AC30,"")</f>
        <v/>
      </c>
      <c r="AD30" s="58" t="str">
        <f>IF(OR($I30=1,AND($I30=0,$L30=1)),中間シート!AD30,"")</f>
        <v/>
      </c>
      <c r="AE30" s="58" t="str">
        <f>IF(OR($I30=1,AND($I30=0,$L30=1)),中間シート!AE30,"")</f>
        <v/>
      </c>
      <c r="AF30" s="58" t="str">
        <f>IF(OR($I30=1,AND($I30=0,$L30=1)),中間シート!AF30,"")</f>
        <v/>
      </c>
      <c r="AG30" s="152"/>
      <c r="AH30" s="58" t="str">
        <f>IF(OR($I30=1,AND($I30=0,$L30=1)),中間シート!AH30,"")</f>
        <v/>
      </c>
      <c r="AI30" s="58" t="str">
        <f>IF(OR($I30=1,AND($I30=0,$L30=1)),中間シート!AI30,"")</f>
        <v/>
      </c>
      <c r="AJ30" s="58" t="str">
        <f>IF(OR($I30=1,AND($I30=0,$L30=1)),中間シート!AJ30,"")</f>
        <v/>
      </c>
      <c r="AK30" s="58" t="str">
        <f>IF(OR($I30=1,AND($I30=0,$L30=1)),中間シート!AK30,"")</f>
        <v/>
      </c>
      <c r="AL30" s="58" t="str">
        <f>IF(OR($I30=1,AND($I30=0,$L30=1)),中間シート!AL30,"")</f>
        <v/>
      </c>
      <c r="AM30" s="58" t="str">
        <f>IF($H30=1,中間シート!AM30,"")</f>
        <v/>
      </c>
      <c r="AN30" s="58" t="str">
        <f>IF($H30=1,中間シート!AN30,"")</f>
        <v/>
      </c>
      <c r="AO30" s="58" t="str">
        <f>IF($H30=1,中間シート!AO30,"")</f>
        <v/>
      </c>
      <c r="AP30" s="152"/>
      <c r="AQ30" s="152"/>
      <c r="AR30" s="58" t="str">
        <f>IF(OR($I30=1,AND($I30=0,$L30=1)),中間シート!AR30,"")</f>
        <v/>
      </c>
      <c r="AS30" s="55"/>
      <c r="AT30" s="55"/>
      <c r="AU30" s="55"/>
      <c r="AV30" s="58" t="str">
        <f>IF(OR($I30=1,AND($I30=0,$L30=1)),中間シート!AS30,"")</f>
        <v/>
      </c>
      <c r="AW30" s="58" t="str">
        <f>IF(OR($I30=1,AND($I30=0,$L30=1)),中間シート!AT30,"")</f>
        <v/>
      </c>
      <c r="AX30" s="58" t="str">
        <f>IF(OR($I30=1,AND($I30=0,$L30=1)),中間シート!AU30,"")</f>
        <v/>
      </c>
      <c r="AY30" s="58" t="str">
        <f>IF(OR($I30=1,AND($I30=0,$L30=1)),中間シート!AV30,"")</f>
        <v/>
      </c>
      <c r="AZ30" s="58" t="str">
        <f>IF(OR($I30=1,AND($I30=0,$L30=1)),中間シート!AW30,"")</f>
        <v/>
      </c>
      <c r="BA30" s="58" t="str">
        <f>IF(OR($I30=1,AND($I30=0,$L30=1)),中間シート!AX30,"")</f>
        <v/>
      </c>
      <c r="BB30" s="58" t="str">
        <f>IF(OR($I30=1,AND($I30=0,$L30=1)),中間シート!AY30,"")</f>
        <v/>
      </c>
      <c r="BC30" s="58" t="str">
        <f>IF(OR($I30=1,AND($I30=0,$L30=1)),中間シート!AZ30,"")</f>
        <v/>
      </c>
      <c r="BD30" s="55">
        <f t="shared" si="4"/>
        <v>0</v>
      </c>
    </row>
    <row r="31" spans="1:56">
      <c r="A31" s="77">
        <f>中間シート!A31</f>
        <v>26</v>
      </c>
      <c r="B31" s="55">
        <f>中間シート!B31</f>
        <v>7</v>
      </c>
      <c r="C31" s="55" t="str">
        <f>中間シート!C31</f>
        <v/>
      </c>
      <c r="D31" s="55">
        <f>中間シート!D31</f>
        <v>0</v>
      </c>
      <c r="E31" s="55">
        <f>中間シート!E31</f>
        <v>0</v>
      </c>
      <c r="F31" s="55">
        <f>中間シート!F31</f>
        <v>0</v>
      </c>
      <c r="G31" s="55">
        <f>中間シート!G31</f>
        <v>2</v>
      </c>
      <c r="H31" s="55">
        <f>中間シート!H31</f>
        <v>0</v>
      </c>
      <c r="I31" s="55">
        <f>中間シート!I31</f>
        <v>0</v>
      </c>
      <c r="J31" s="55">
        <f>中間シート!J31</f>
        <v>0</v>
      </c>
      <c r="K31" s="55">
        <f>中間シート!K31</f>
        <v>0</v>
      </c>
      <c r="L31" s="54">
        <f>中間シート!L31</f>
        <v>0</v>
      </c>
      <c r="M31" s="77">
        <f>中間シート!M31</f>
        <v>0</v>
      </c>
      <c r="N31" s="56"/>
      <c r="O31" s="56"/>
      <c r="P31" s="56"/>
      <c r="Q31" s="57"/>
      <c r="R31" s="79" t="str">
        <f>IF(OR($I31=1,AND($I31=0,$L31=1)),中間シート!R31,"")</f>
        <v/>
      </c>
      <c r="S31" s="58" t="str">
        <f t="shared" si="5"/>
        <v/>
      </c>
      <c r="T31" s="56" t="str">
        <f>IF(OR($I31=1,AND($I31=0,$L31=1)),中間シート!T31,"")</f>
        <v/>
      </c>
      <c r="U31" s="58" t="str">
        <f>IF(OR($I31=1,AND($I31=0,$L31=1)),中間シート!U31,"")</f>
        <v/>
      </c>
      <c r="V31" s="58" t="str">
        <f>IF(OR($I31=1,AND($I31=0,$L31=1)),中間シート!V31,"")</f>
        <v/>
      </c>
      <c r="W31" s="58" t="str">
        <f>IF(OR($I31=1,AND($I31=0,$L31=1)),中間シート!W31,"")</f>
        <v/>
      </c>
      <c r="X31" s="58" t="str">
        <f>IF(OR($I31=1,AND($I31=0,$L31=1)),中間シート!X31,"")</f>
        <v/>
      </c>
      <c r="Y31" s="58" t="str">
        <f>IF(OR($I31=1,AND($I31=0,$L31=1)),中間シート!Y31,"")</f>
        <v/>
      </c>
      <c r="Z31" s="58" t="str">
        <f>IF(OR($I31=1,AND($I31=0,$L31=1)),中間シート!Z31,"")</f>
        <v/>
      </c>
      <c r="AA31" s="58" t="str">
        <f>IF(OR($I31=1,AND($I31=0,$L31=1)),中間シート!AA31,"")</f>
        <v/>
      </c>
      <c r="AB31" s="58" t="str">
        <f>IF(OR($I31=1,AND($I31=0,$L31=1)),中間シート!AB31,"")</f>
        <v/>
      </c>
      <c r="AC31" s="58" t="str">
        <f>IF(OR($I31=1,AND($I31=0,$L31=1)),中間シート!AC31,"")</f>
        <v/>
      </c>
      <c r="AD31" s="58" t="str">
        <f>IF(OR($I31=1,AND($I31=0,$L31=1)),中間シート!AD31,"")</f>
        <v/>
      </c>
      <c r="AE31" s="58" t="str">
        <f>IF(OR($I31=1,AND($I31=0,$L31=1)),中間シート!AE31,"")</f>
        <v/>
      </c>
      <c r="AF31" s="58" t="str">
        <f>IF(OR($I31=1,AND($I31=0,$L31=1)),中間シート!AF31,"")</f>
        <v/>
      </c>
      <c r="AG31" s="152"/>
      <c r="AH31" s="58" t="str">
        <f>IF(OR($I31=1,AND($I31=0,$L31=1)),中間シート!AH31,"")</f>
        <v/>
      </c>
      <c r="AI31" s="58" t="str">
        <f>IF(OR($I31=1,AND($I31=0,$L31=1)),中間シート!AI31,"")</f>
        <v/>
      </c>
      <c r="AJ31" s="58" t="str">
        <f>IF(OR($I31=1,AND($I31=0,$L31=1)),中間シート!AJ31,"")</f>
        <v/>
      </c>
      <c r="AK31" s="58" t="str">
        <f>IF(OR($I31=1,AND($I31=0,$L31=1)),中間シート!AK31,"")</f>
        <v/>
      </c>
      <c r="AL31" s="58" t="str">
        <f>IF(OR($I31=1,AND($I31=0,$L31=1)),中間シート!AL31,"")</f>
        <v/>
      </c>
      <c r="AM31" s="58" t="str">
        <f>IF($H31=1,中間シート!AM31,"")</f>
        <v/>
      </c>
      <c r="AN31" s="58" t="str">
        <f>IF($H31=1,中間シート!AN31,"")</f>
        <v/>
      </c>
      <c r="AO31" s="58" t="str">
        <f>IF($H31=1,中間シート!AO31,"")</f>
        <v/>
      </c>
      <c r="AP31" s="152"/>
      <c r="AQ31" s="152"/>
      <c r="AR31" s="58" t="str">
        <f>IF(OR($I31=1,AND($I31=0,$L31=1)),中間シート!AR31,"")</f>
        <v/>
      </c>
      <c r="AS31" s="55"/>
      <c r="AT31" s="55"/>
      <c r="AU31" s="55"/>
      <c r="AV31" s="58" t="str">
        <f>IF(OR($I31=1,AND($I31=0,$L31=1)),中間シート!AS31,"")</f>
        <v/>
      </c>
      <c r="AW31" s="58" t="str">
        <f>IF(OR($I31=1,AND($I31=0,$L31=1)),中間シート!AT31,"")</f>
        <v/>
      </c>
      <c r="AX31" s="58" t="str">
        <f>IF(OR($I31=1,AND($I31=0,$L31=1)),中間シート!AU31,"")</f>
        <v/>
      </c>
      <c r="AY31" s="58" t="str">
        <f>IF(OR($I31=1,AND($I31=0,$L31=1)),中間シート!AV31,"")</f>
        <v/>
      </c>
      <c r="AZ31" s="58" t="str">
        <f>IF(OR($I31=1,AND($I31=0,$L31=1)),中間シート!AW31,"")</f>
        <v/>
      </c>
      <c r="BA31" s="58" t="str">
        <f>IF(OR($I31=1,AND($I31=0,$L31=1)),中間シート!AX31,"")</f>
        <v/>
      </c>
      <c r="BB31" s="58" t="str">
        <f>IF(OR($I31=1,AND($I31=0,$L31=1)),中間シート!AY31,"")</f>
        <v/>
      </c>
      <c r="BC31" s="58" t="str">
        <f>IF(OR($I31=1,AND($I31=0,$L31=1)),中間シート!AZ31,"")</f>
        <v/>
      </c>
      <c r="BD31" s="55">
        <f t="shared" si="4"/>
        <v>0</v>
      </c>
    </row>
    <row r="32" spans="1:56">
      <c r="A32" s="77">
        <f>中間シート!A32</f>
        <v>27</v>
      </c>
      <c r="B32" s="55">
        <f>中間シート!B32</f>
        <v>7</v>
      </c>
      <c r="C32" s="55" t="str">
        <f>中間シート!C32</f>
        <v/>
      </c>
      <c r="D32" s="55">
        <f>中間シート!D32</f>
        <v>0</v>
      </c>
      <c r="E32" s="55">
        <f>中間シート!E32</f>
        <v>0</v>
      </c>
      <c r="F32" s="55">
        <f>中間シート!F32</f>
        <v>0</v>
      </c>
      <c r="G32" s="55">
        <f>中間シート!G32</f>
        <v>3</v>
      </c>
      <c r="H32" s="55">
        <f>中間シート!H32</f>
        <v>0</v>
      </c>
      <c r="I32" s="55">
        <f>中間シート!I32</f>
        <v>0</v>
      </c>
      <c r="J32" s="55">
        <f>中間シート!J32</f>
        <v>0</v>
      </c>
      <c r="K32" s="55">
        <f>中間シート!K32</f>
        <v>0</v>
      </c>
      <c r="L32" s="54">
        <f>中間シート!L32</f>
        <v>0</v>
      </c>
      <c r="M32" s="77">
        <f>中間シート!M32</f>
        <v>0</v>
      </c>
      <c r="N32" s="56"/>
      <c r="O32" s="56"/>
      <c r="P32" s="56"/>
      <c r="Q32" s="57"/>
      <c r="R32" s="79" t="str">
        <f>IF(OR($I32=1,AND($I32=0,$L32=1)),中間シート!R32,"")</f>
        <v/>
      </c>
      <c r="S32" s="58" t="str">
        <f t="shared" si="5"/>
        <v/>
      </c>
      <c r="T32" s="56" t="str">
        <f>IF(OR($I32=1,AND($I32=0,$L32=1)),中間シート!T32,"")</f>
        <v/>
      </c>
      <c r="U32" s="58" t="str">
        <f>IF(OR($I32=1,AND($I32=0,$L32=1)),中間シート!U32,"")</f>
        <v/>
      </c>
      <c r="V32" s="58" t="str">
        <f>IF(OR($I32=1,AND($I32=0,$L32=1)),中間シート!V32,"")</f>
        <v/>
      </c>
      <c r="W32" s="58" t="str">
        <f>IF(OR($I32=1,AND($I32=0,$L32=1)),中間シート!W32,"")</f>
        <v/>
      </c>
      <c r="X32" s="58" t="str">
        <f>IF(OR($I32=1,AND($I32=0,$L32=1)),中間シート!X32,"")</f>
        <v/>
      </c>
      <c r="Y32" s="58" t="str">
        <f>IF(OR($I32=1,AND($I32=0,$L32=1)),中間シート!Y32,"")</f>
        <v/>
      </c>
      <c r="Z32" s="58" t="str">
        <f>IF(OR($I32=1,AND($I32=0,$L32=1)),中間シート!Z32,"")</f>
        <v/>
      </c>
      <c r="AA32" s="58" t="str">
        <f>IF(OR($I32=1,AND($I32=0,$L32=1)),中間シート!AA32,"")</f>
        <v/>
      </c>
      <c r="AB32" s="58" t="str">
        <f>IF(OR($I32=1,AND($I32=0,$L32=1)),中間シート!AB32,"")</f>
        <v/>
      </c>
      <c r="AC32" s="58" t="str">
        <f>IF(OR($I32=1,AND($I32=0,$L32=1)),中間シート!AC32,"")</f>
        <v/>
      </c>
      <c r="AD32" s="58" t="str">
        <f>IF(OR($I32=1,AND($I32=0,$L32=1)),中間シート!AD32,"")</f>
        <v/>
      </c>
      <c r="AE32" s="58" t="str">
        <f>IF(OR($I32=1,AND($I32=0,$L32=1)),中間シート!AE32,"")</f>
        <v/>
      </c>
      <c r="AF32" s="58" t="str">
        <f>IF(OR($I32=1,AND($I32=0,$L32=1)),中間シート!AF32,"")</f>
        <v/>
      </c>
      <c r="AG32" s="152"/>
      <c r="AH32" s="58" t="str">
        <f>IF(OR($I32=1,AND($I32=0,$L32=1)),中間シート!AH32,"")</f>
        <v/>
      </c>
      <c r="AI32" s="58" t="str">
        <f>IF(OR($I32=1,AND($I32=0,$L32=1)),中間シート!AI32,"")</f>
        <v/>
      </c>
      <c r="AJ32" s="58" t="str">
        <f>IF(OR($I32=1,AND($I32=0,$L32=1)),中間シート!AJ32,"")</f>
        <v/>
      </c>
      <c r="AK32" s="58" t="str">
        <f>IF(OR($I32=1,AND($I32=0,$L32=1)),中間シート!AK32,"")</f>
        <v/>
      </c>
      <c r="AL32" s="58" t="str">
        <f>IF(OR($I32=1,AND($I32=0,$L32=1)),中間シート!AL32,"")</f>
        <v/>
      </c>
      <c r="AM32" s="58" t="str">
        <f>IF($H32=1,中間シート!AM32,"")</f>
        <v/>
      </c>
      <c r="AN32" s="58" t="str">
        <f>IF($H32=1,中間シート!AN32,"")</f>
        <v/>
      </c>
      <c r="AO32" s="58" t="str">
        <f>IF($H32=1,中間シート!AO32,"")</f>
        <v/>
      </c>
      <c r="AP32" s="152"/>
      <c r="AQ32" s="152"/>
      <c r="AR32" s="58" t="str">
        <f>IF(OR($I32=1,AND($I32=0,$L32=1)),中間シート!AR32,"")</f>
        <v/>
      </c>
      <c r="AS32" s="55"/>
      <c r="AT32" s="55"/>
      <c r="AU32" s="55"/>
      <c r="AV32" s="58" t="str">
        <f>IF(OR($I32=1,AND($I32=0,$L32=1)),中間シート!AS32,"")</f>
        <v/>
      </c>
      <c r="AW32" s="58" t="str">
        <f>IF(OR($I32=1,AND($I32=0,$L32=1)),中間シート!AT32,"")</f>
        <v/>
      </c>
      <c r="AX32" s="58" t="str">
        <f>IF(OR($I32=1,AND($I32=0,$L32=1)),中間シート!AU32,"")</f>
        <v/>
      </c>
      <c r="AY32" s="58" t="str">
        <f>IF(OR($I32=1,AND($I32=0,$L32=1)),中間シート!AV32,"")</f>
        <v/>
      </c>
      <c r="AZ32" s="58" t="str">
        <f>IF(OR($I32=1,AND($I32=0,$L32=1)),中間シート!AW32,"")</f>
        <v/>
      </c>
      <c r="BA32" s="58" t="str">
        <f>IF(OR($I32=1,AND($I32=0,$L32=1)),中間シート!AX32,"")</f>
        <v/>
      </c>
      <c r="BB32" s="58" t="str">
        <f>IF(OR($I32=1,AND($I32=0,$L32=1)),中間シート!AY32,"")</f>
        <v/>
      </c>
      <c r="BC32" s="58" t="str">
        <f>IF(OR($I32=1,AND($I32=0,$L32=1)),中間シート!AZ32,"")</f>
        <v/>
      </c>
      <c r="BD32" s="55">
        <f t="shared" si="4"/>
        <v>0</v>
      </c>
    </row>
    <row r="33" spans="1:56">
      <c r="A33" s="77">
        <f>中間シート!A33</f>
        <v>28</v>
      </c>
      <c r="B33" s="55">
        <f>中間シート!B33</f>
        <v>7</v>
      </c>
      <c r="C33" s="55" t="str">
        <f>中間シート!C33</f>
        <v/>
      </c>
      <c r="D33" s="55">
        <f>中間シート!D33</f>
        <v>0</v>
      </c>
      <c r="E33" s="55">
        <f>中間シート!E33</f>
        <v>0</v>
      </c>
      <c r="F33" s="55">
        <f>中間シート!F33</f>
        <v>0</v>
      </c>
      <c r="G33" s="55">
        <f>中間シート!G33</f>
        <v>4</v>
      </c>
      <c r="H33" s="55">
        <f>中間シート!H33</f>
        <v>0</v>
      </c>
      <c r="I33" s="55">
        <f>中間シート!I33</f>
        <v>0</v>
      </c>
      <c r="J33" s="55">
        <f>中間シート!J33</f>
        <v>0</v>
      </c>
      <c r="K33" s="55">
        <f>中間シート!K33</f>
        <v>0</v>
      </c>
      <c r="L33" s="54">
        <f>中間シート!L33</f>
        <v>0</v>
      </c>
      <c r="M33" s="77">
        <f>中間シート!M33</f>
        <v>0</v>
      </c>
      <c r="N33" s="56"/>
      <c r="O33" s="56"/>
      <c r="P33" s="56"/>
      <c r="Q33" s="57"/>
      <c r="R33" s="79" t="str">
        <f>IF(OR($I33=1,AND($I33=0,$L33=1)),中間シート!R33,"")</f>
        <v/>
      </c>
      <c r="S33" s="58" t="str">
        <f t="shared" si="5"/>
        <v/>
      </c>
      <c r="T33" s="56" t="str">
        <f>IF(OR($I33=1,AND($I33=0,$L33=1)),中間シート!T33,"")</f>
        <v/>
      </c>
      <c r="U33" s="58" t="str">
        <f>IF(OR($I33=1,AND($I33=0,$L33=1)),中間シート!U33,"")</f>
        <v/>
      </c>
      <c r="V33" s="58" t="str">
        <f>IF(OR($I33=1,AND($I33=0,$L33=1)),中間シート!V33,"")</f>
        <v/>
      </c>
      <c r="W33" s="58" t="str">
        <f>IF(OR($I33=1,AND($I33=0,$L33=1)),中間シート!W33,"")</f>
        <v/>
      </c>
      <c r="X33" s="58" t="str">
        <f>IF(OR($I33=1,AND($I33=0,$L33=1)),中間シート!X33,"")</f>
        <v/>
      </c>
      <c r="Y33" s="58" t="str">
        <f>IF(OR($I33=1,AND($I33=0,$L33=1)),中間シート!Y33,"")</f>
        <v/>
      </c>
      <c r="Z33" s="58" t="str">
        <f>IF(OR($I33=1,AND($I33=0,$L33=1)),中間シート!Z33,"")</f>
        <v/>
      </c>
      <c r="AA33" s="58" t="str">
        <f>IF(OR($I33=1,AND($I33=0,$L33=1)),中間シート!AA33,"")</f>
        <v/>
      </c>
      <c r="AB33" s="58" t="str">
        <f>IF(OR($I33=1,AND($I33=0,$L33=1)),中間シート!AB33,"")</f>
        <v/>
      </c>
      <c r="AC33" s="58" t="str">
        <f>IF(OR($I33=1,AND($I33=0,$L33=1)),中間シート!AC33,"")</f>
        <v/>
      </c>
      <c r="AD33" s="58" t="str">
        <f>IF(OR($I33=1,AND($I33=0,$L33=1)),中間シート!AD33,"")</f>
        <v/>
      </c>
      <c r="AE33" s="58" t="str">
        <f>IF(OR($I33=1,AND($I33=0,$L33=1)),中間シート!AE33,"")</f>
        <v/>
      </c>
      <c r="AF33" s="58" t="str">
        <f>IF(OR($I33=1,AND($I33=0,$L33=1)),中間シート!AF33,"")</f>
        <v/>
      </c>
      <c r="AG33" s="152"/>
      <c r="AH33" s="58" t="str">
        <f>IF(OR($I33=1,AND($I33=0,$L33=1)),中間シート!AH33,"")</f>
        <v/>
      </c>
      <c r="AI33" s="58" t="str">
        <f>IF(OR($I33=1,AND($I33=0,$L33=1)),中間シート!AI33,"")</f>
        <v/>
      </c>
      <c r="AJ33" s="58" t="str">
        <f>IF(OR($I33=1,AND($I33=0,$L33=1)),中間シート!AJ33,"")</f>
        <v/>
      </c>
      <c r="AK33" s="58" t="str">
        <f>IF(OR($I33=1,AND($I33=0,$L33=1)),中間シート!AK33,"")</f>
        <v/>
      </c>
      <c r="AL33" s="58" t="str">
        <f>IF(OR($I33=1,AND($I33=0,$L33=1)),中間シート!AL33,"")</f>
        <v/>
      </c>
      <c r="AM33" s="58" t="str">
        <f>IF($H33=1,中間シート!AM33,"")</f>
        <v/>
      </c>
      <c r="AN33" s="58" t="str">
        <f>IF($H33=1,中間シート!AN33,"")</f>
        <v/>
      </c>
      <c r="AO33" s="58" t="str">
        <f>IF($H33=1,中間シート!AO33,"")</f>
        <v/>
      </c>
      <c r="AP33" s="152"/>
      <c r="AQ33" s="152"/>
      <c r="AR33" s="58" t="str">
        <f>IF(OR($I33=1,AND($I33=0,$L33=1)),中間シート!AR33,"")</f>
        <v/>
      </c>
      <c r="AS33" s="55"/>
      <c r="AT33" s="55"/>
      <c r="AU33" s="55"/>
      <c r="AV33" s="58" t="str">
        <f>IF(OR($I33=1,AND($I33=0,$L33=1)),中間シート!AS33,"")</f>
        <v/>
      </c>
      <c r="AW33" s="58" t="str">
        <f>IF(OR($I33=1,AND($I33=0,$L33=1)),中間シート!AT33,"")</f>
        <v/>
      </c>
      <c r="AX33" s="58" t="str">
        <f>IF(OR($I33=1,AND($I33=0,$L33=1)),中間シート!AU33,"")</f>
        <v/>
      </c>
      <c r="AY33" s="58" t="str">
        <f>IF(OR($I33=1,AND($I33=0,$L33=1)),中間シート!AV33,"")</f>
        <v/>
      </c>
      <c r="AZ33" s="58" t="str">
        <f>IF(OR($I33=1,AND($I33=0,$L33=1)),中間シート!AW33,"")</f>
        <v/>
      </c>
      <c r="BA33" s="58" t="str">
        <f>IF(OR($I33=1,AND($I33=0,$L33=1)),中間シート!AX33,"")</f>
        <v/>
      </c>
      <c r="BB33" s="58" t="str">
        <f>IF(OR($I33=1,AND($I33=0,$L33=1)),中間シート!AY33,"")</f>
        <v/>
      </c>
      <c r="BC33" s="58" t="str">
        <f>IF(OR($I33=1,AND($I33=0,$L33=1)),中間シート!AZ33,"")</f>
        <v/>
      </c>
      <c r="BD33" s="55">
        <f t="shared" si="4"/>
        <v>0</v>
      </c>
    </row>
    <row r="34" spans="1:56">
      <c r="A34" s="77">
        <f>中間シート!A34</f>
        <v>29</v>
      </c>
      <c r="B34" s="55">
        <f>中間シート!B34</f>
        <v>8</v>
      </c>
      <c r="C34" s="55" t="str">
        <f>中間シート!C34</f>
        <v/>
      </c>
      <c r="D34" s="55">
        <f>中間シート!D34</f>
        <v>0</v>
      </c>
      <c r="E34" s="55">
        <f>中間シート!E34</f>
        <v>0</v>
      </c>
      <c r="F34" s="55">
        <f>中間シート!F34</f>
        <v>0</v>
      </c>
      <c r="G34" s="55">
        <f>中間シート!G34</f>
        <v>1</v>
      </c>
      <c r="H34" s="55">
        <f>中間シート!H34</f>
        <v>0</v>
      </c>
      <c r="I34" s="55">
        <f>中間シート!I34</f>
        <v>0</v>
      </c>
      <c r="J34" s="55">
        <f>中間シート!J34</f>
        <v>0</v>
      </c>
      <c r="K34" s="55">
        <f>中間シート!K34</f>
        <v>0</v>
      </c>
      <c r="L34" s="54">
        <f>中間シート!L34</f>
        <v>0</v>
      </c>
      <c r="M34" s="77">
        <f>中間シート!M34</f>
        <v>0</v>
      </c>
      <c r="N34" s="56"/>
      <c r="O34" s="56"/>
      <c r="P34" s="56"/>
      <c r="Q34" s="57"/>
      <c r="R34" s="79" t="str">
        <f>IF(OR($I34=1,AND($I34=0,$L34=1)),中間シート!R34,"")</f>
        <v/>
      </c>
      <c r="S34" s="58" t="str">
        <f t="shared" si="5"/>
        <v/>
      </c>
      <c r="T34" s="56" t="str">
        <f>IF(OR($I34=1,AND($I34=0,$L34=1)),中間シート!T34,"")</f>
        <v/>
      </c>
      <c r="U34" s="58" t="str">
        <f>IF(OR($I34=1,AND($I34=0,$L34=1)),中間シート!U34,"")</f>
        <v/>
      </c>
      <c r="V34" s="58" t="str">
        <f>IF(OR($I34=1,AND($I34=0,$L34=1)),中間シート!V34,"")</f>
        <v/>
      </c>
      <c r="W34" s="58" t="str">
        <f>IF(OR($I34=1,AND($I34=0,$L34=1)),中間シート!W34,"")</f>
        <v/>
      </c>
      <c r="X34" s="58" t="str">
        <f>IF(OR($I34=1,AND($I34=0,$L34=1)),中間シート!X34,"")</f>
        <v/>
      </c>
      <c r="Y34" s="58" t="str">
        <f>IF(OR($I34=1,AND($I34=0,$L34=1)),中間シート!Y34,"")</f>
        <v/>
      </c>
      <c r="Z34" s="58" t="str">
        <f>IF(OR($I34=1,AND($I34=0,$L34=1)),中間シート!Z34,"")</f>
        <v/>
      </c>
      <c r="AA34" s="58" t="str">
        <f>IF(OR($I34=1,AND($I34=0,$L34=1)),中間シート!AA34,"")</f>
        <v/>
      </c>
      <c r="AB34" s="58" t="str">
        <f>IF(OR($I34=1,AND($I34=0,$L34=1)),中間シート!AB34,"")</f>
        <v/>
      </c>
      <c r="AC34" s="58" t="str">
        <f>IF(OR($I34=1,AND($I34=0,$L34=1)),中間シート!AC34,"")</f>
        <v/>
      </c>
      <c r="AD34" s="58" t="str">
        <f>IF(OR($I34=1,AND($I34=0,$L34=1)),中間シート!AD34,"")</f>
        <v/>
      </c>
      <c r="AE34" s="58" t="str">
        <f>IF(OR($I34=1,AND($I34=0,$L34=1)),中間シート!AE34,"")</f>
        <v/>
      </c>
      <c r="AF34" s="58" t="str">
        <f>IF(OR($I34=1,AND($I34=0,$L34=1)),中間シート!AF34,"")</f>
        <v/>
      </c>
      <c r="AG34" s="152"/>
      <c r="AH34" s="58" t="str">
        <f>IF(OR($I34=1,AND($I34=0,$L34=1)),中間シート!AH34,"")</f>
        <v/>
      </c>
      <c r="AI34" s="58" t="str">
        <f>IF(OR($I34=1,AND($I34=0,$L34=1)),中間シート!AI34,"")</f>
        <v/>
      </c>
      <c r="AJ34" s="58" t="str">
        <f>IF(OR($I34=1,AND($I34=0,$L34=1)),中間シート!AJ34,"")</f>
        <v/>
      </c>
      <c r="AK34" s="58" t="str">
        <f>IF(OR($I34=1,AND($I34=0,$L34=1)),中間シート!AK34,"")</f>
        <v/>
      </c>
      <c r="AL34" s="58" t="str">
        <f>IF(OR($I34=1,AND($I34=0,$L34=1)),中間シート!AL34,"")</f>
        <v/>
      </c>
      <c r="AM34" s="58" t="str">
        <f>IF($H34=1,中間シート!AM34,"")</f>
        <v/>
      </c>
      <c r="AN34" s="58" t="str">
        <f>IF($H34=1,中間シート!AN34,"")</f>
        <v/>
      </c>
      <c r="AO34" s="58" t="str">
        <f>IF($H34=1,中間シート!AO34,"")</f>
        <v/>
      </c>
      <c r="AP34" s="152"/>
      <c r="AQ34" s="152"/>
      <c r="AR34" s="58" t="str">
        <f>IF(OR($I34=1,AND($I34=0,$L34=1)),中間シート!AR34,"")</f>
        <v/>
      </c>
      <c r="AS34" s="55"/>
      <c r="AT34" s="55"/>
      <c r="AU34" s="55"/>
      <c r="AV34" s="58" t="str">
        <f>IF(OR($I34=1,AND($I34=0,$L34=1)),中間シート!AS34,"")</f>
        <v/>
      </c>
      <c r="AW34" s="58" t="str">
        <f>IF(OR($I34=1,AND($I34=0,$L34=1)),中間シート!AT34,"")</f>
        <v/>
      </c>
      <c r="AX34" s="58" t="str">
        <f>IF(OR($I34=1,AND($I34=0,$L34=1)),中間シート!AU34,"")</f>
        <v/>
      </c>
      <c r="AY34" s="58" t="str">
        <f>IF(OR($I34=1,AND($I34=0,$L34=1)),中間シート!AV34,"")</f>
        <v/>
      </c>
      <c r="AZ34" s="58" t="str">
        <f>IF(OR($I34=1,AND($I34=0,$L34=1)),中間シート!AW34,"")</f>
        <v/>
      </c>
      <c r="BA34" s="58" t="str">
        <f>IF(OR($I34=1,AND($I34=0,$L34=1)),中間シート!AX34,"")</f>
        <v/>
      </c>
      <c r="BB34" s="58" t="str">
        <f>IF(OR($I34=1,AND($I34=0,$L34=1)),中間シート!AY34,"")</f>
        <v/>
      </c>
      <c r="BC34" s="58" t="str">
        <f>IF(OR($I34=1,AND($I34=0,$L34=1)),中間シート!AZ34,"")</f>
        <v/>
      </c>
      <c r="BD34" s="55">
        <f t="shared" si="4"/>
        <v>0</v>
      </c>
    </row>
    <row r="35" spans="1:56">
      <c r="A35" s="77">
        <f>中間シート!A35</f>
        <v>30</v>
      </c>
      <c r="B35" s="55">
        <f>中間シート!B35</f>
        <v>8</v>
      </c>
      <c r="C35" s="55" t="str">
        <f>中間シート!C35</f>
        <v/>
      </c>
      <c r="D35" s="55">
        <f>中間シート!D35</f>
        <v>0</v>
      </c>
      <c r="E35" s="55">
        <f>中間シート!E35</f>
        <v>0</v>
      </c>
      <c r="F35" s="55">
        <f>中間シート!F35</f>
        <v>0</v>
      </c>
      <c r="G35" s="55">
        <f>中間シート!G35</f>
        <v>2</v>
      </c>
      <c r="H35" s="55">
        <f>中間シート!H35</f>
        <v>0</v>
      </c>
      <c r="I35" s="55">
        <f>中間シート!I35</f>
        <v>0</v>
      </c>
      <c r="J35" s="55">
        <f>中間シート!J35</f>
        <v>0</v>
      </c>
      <c r="K35" s="55">
        <f>中間シート!K35</f>
        <v>0</v>
      </c>
      <c r="L35" s="54">
        <f>中間シート!L35</f>
        <v>0</v>
      </c>
      <c r="M35" s="77">
        <f>中間シート!M35</f>
        <v>0</v>
      </c>
      <c r="N35" s="56"/>
      <c r="O35" s="56"/>
      <c r="P35" s="56"/>
      <c r="Q35" s="57"/>
      <c r="R35" s="79" t="str">
        <f>IF(OR($I35=1,AND($I35=0,$L35=1)),中間シート!R35,"")</f>
        <v/>
      </c>
      <c r="S35" s="58" t="str">
        <f t="shared" si="5"/>
        <v/>
      </c>
      <c r="T35" s="56" t="str">
        <f>IF(OR($I35=1,AND($I35=0,$L35=1)),中間シート!T35,"")</f>
        <v/>
      </c>
      <c r="U35" s="58" t="str">
        <f>IF(OR($I35=1,AND($I35=0,$L35=1)),中間シート!U35,"")</f>
        <v/>
      </c>
      <c r="V35" s="58" t="str">
        <f>IF(OR($I35=1,AND($I35=0,$L35=1)),中間シート!V35,"")</f>
        <v/>
      </c>
      <c r="W35" s="58" t="str">
        <f>IF(OR($I35=1,AND($I35=0,$L35=1)),中間シート!W35,"")</f>
        <v/>
      </c>
      <c r="X35" s="58" t="str">
        <f>IF(OR($I35=1,AND($I35=0,$L35=1)),中間シート!X35,"")</f>
        <v/>
      </c>
      <c r="Y35" s="58" t="str">
        <f>IF(OR($I35=1,AND($I35=0,$L35=1)),中間シート!Y35,"")</f>
        <v/>
      </c>
      <c r="Z35" s="58" t="str">
        <f>IF(OR($I35=1,AND($I35=0,$L35=1)),中間シート!Z35,"")</f>
        <v/>
      </c>
      <c r="AA35" s="58" t="str">
        <f>IF(OR($I35=1,AND($I35=0,$L35=1)),中間シート!AA35,"")</f>
        <v/>
      </c>
      <c r="AB35" s="58" t="str">
        <f>IF(OR($I35=1,AND($I35=0,$L35=1)),中間シート!AB35,"")</f>
        <v/>
      </c>
      <c r="AC35" s="58" t="str">
        <f>IF(OR($I35=1,AND($I35=0,$L35=1)),中間シート!AC35,"")</f>
        <v/>
      </c>
      <c r="AD35" s="58" t="str">
        <f>IF(OR($I35=1,AND($I35=0,$L35=1)),中間シート!AD35,"")</f>
        <v/>
      </c>
      <c r="AE35" s="58" t="str">
        <f>IF(OR($I35=1,AND($I35=0,$L35=1)),中間シート!AE35,"")</f>
        <v/>
      </c>
      <c r="AF35" s="58" t="str">
        <f>IF(OR($I35=1,AND($I35=0,$L35=1)),中間シート!AF35,"")</f>
        <v/>
      </c>
      <c r="AG35" s="152"/>
      <c r="AH35" s="58" t="str">
        <f>IF(OR($I35=1,AND($I35=0,$L35=1)),中間シート!AH35,"")</f>
        <v/>
      </c>
      <c r="AI35" s="58" t="str">
        <f>IF(OR($I35=1,AND($I35=0,$L35=1)),中間シート!AI35,"")</f>
        <v/>
      </c>
      <c r="AJ35" s="58" t="str">
        <f>IF(OR($I35=1,AND($I35=0,$L35=1)),中間シート!AJ35,"")</f>
        <v/>
      </c>
      <c r="AK35" s="58" t="str">
        <f>IF(OR($I35=1,AND($I35=0,$L35=1)),中間シート!AK35,"")</f>
        <v/>
      </c>
      <c r="AL35" s="58" t="str">
        <f>IF(OR($I35=1,AND($I35=0,$L35=1)),中間シート!AL35,"")</f>
        <v/>
      </c>
      <c r="AM35" s="58" t="str">
        <f>IF($H35=1,中間シート!AM35,"")</f>
        <v/>
      </c>
      <c r="AN35" s="58" t="str">
        <f>IF($H35=1,中間シート!AN35,"")</f>
        <v/>
      </c>
      <c r="AO35" s="58" t="str">
        <f>IF($H35=1,中間シート!AO35,"")</f>
        <v/>
      </c>
      <c r="AP35" s="152"/>
      <c r="AQ35" s="152"/>
      <c r="AR35" s="58" t="str">
        <f>IF(OR($I35=1,AND($I35=0,$L35=1)),中間シート!AR35,"")</f>
        <v/>
      </c>
      <c r="AS35" s="55"/>
      <c r="AT35" s="55"/>
      <c r="AU35" s="55"/>
      <c r="AV35" s="58" t="str">
        <f>IF(OR($I35=1,AND($I35=0,$L35=1)),中間シート!AS35,"")</f>
        <v/>
      </c>
      <c r="AW35" s="58" t="str">
        <f>IF(OR($I35=1,AND($I35=0,$L35=1)),中間シート!AT35,"")</f>
        <v/>
      </c>
      <c r="AX35" s="58" t="str">
        <f>IF(OR($I35=1,AND($I35=0,$L35=1)),中間シート!AU35,"")</f>
        <v/>
      </c>
      <c r="AY35" s="58" t="str">
        <f>IF(OR($I35=1,AND($I35=0,$L35=1)),中間シート!AV35,"")</f>
        <v/>
      </c>
      <c r="AZ35" s="58" t="str">
        <f>IF(OR($I35=1,AND($I35=0,$L35=1)),中間シート!AW35,"")</f>
        <v/>
      </c>
      <c r="BA35" s="58" t="str">
        <f>IF(OR($I35=1,AND($I35=0,$L35=1)),中間シート!AX35,"")</f>
        <v/>
      </c>
      <c r="BB35" s="58" t="str">
        <f>IF(OR($I35=1,AND($I35=0,$L35=1)),中間シート!AY35,"")</f>
        <v/>
      </c>
      <c r="BC35" s="58" t="str">
        <f>IF(OR($I35=1,AND($I35=0,$L35=1)),中間シート!AZ35,"")</f>
        <v/>
      </c>
      <c r="BD35" s="55">
        <f t="shared" si="4"/>
        <v>0</v>
      </c>
    </row>
    <row r="36" spans="1:56">
      <c r="A36" s="77">
        <f>中間シート!A36</f>
        <v>31</v>
      </c>
      <c r="B36" s="55">
        <f>中間シート!B36</f>
        <v>8</v>
      </c>
      <c r="C36" s="55" t="str">
        <f>中間シート!C36</f>
        <v/>
      </c>
      <c r="D36" s="55">
        <f>中間シート!D36</f>
        <v>0</v>
      </c>
      <c r="E36" s="55">
        <f>中間シート!E36</f>
        <v>0</v>
      </c>
      <c r="F36" s="55">
        <f>中間シート!F36</f>
        <v>0</v>
      </c>
      <c r="G36" s="55">
        <f>中間シート!G36</f>
        <v>3</v>
      </c>
      <c r="H36" s="55">
        <f>中間シート!H36</f>
        <v>0</v>
      </c>
      <c r="I36" s="55">
        <f>中間シート!I36</f>
        <v>0</v>
      </c>
      <c r="J36" s="55">
        <f>中間シート!J36</f>
        <v>0</v>
      </c>
      <c r="K36" s="55">
        <f>中間シート!K36</f>
        <v>0</v>
      </c>
      <c r="L36" s="54">
        <f>中間シート!L36</f>
        <v>0</v>
      </c>
      <c r="M36" s="77">
        <f>中間シート!M36</f>
        <v>0</v>
      </c>
      <c r="N36" s="56"/>
      <c r="O36" s="56"/>
      <c r="P36" s="56"/>
      <c r="Q36" s="57"/>
      <c r="R36" s="79" t="str">
        <f>IF(OR($I36=1,AND($I36=0,$L36=1)),中間シート!R36,"")</f>
        <v/>
      </c>
      <c r="S36" s="58" t="str">
        <f t="shared" si="5"/>
        <v/>
      </c>
      <c r="T36" s="56" t="str">
        <f>IF(OR($I36=1,AND($I36=0,$L36=1)),中間シート!T36,"")</f>
        <v/>
      </c>
      <c r="U36" s="58" t="str">
        <f>IF(OR($I36=1,AND($I36=0,$L36=1)),中間シート!U36,"")</f>
        <v/>
      </c>
      <c r="V36" s="58" t="str">
        <f>IF(OR($I36=1,AND($I36=0,$L36=1)),中間シート!V36,"")</f>
        <v/>
      </c>
      <c r="W36" s="58" t="str">
        <f>IF(OR($I36=1,AND($I36=0,$L36=1)),中間シート!W36,"")</f>
        <v/>
      </c>
      <c r="X36" s="58" t="str">
        <f>IF(OR($I36=1,AND($I36=0,$L36=1)),中間シート!X36,"")</f>
        <v/>
      </c>
      <c r="Y36" s="58" t="str">
        <f>IF(OR($I36=1,AND($I36=0,$L36=1)),中間シート!Y36,"")</f>
        <v/>
      </c>
      <c r="Z36" s="58" t="str">
        <f>IF(OR($I36=1,AND($I36=0,$L36=1)),中間シート!Z36,"")</f>
        <v/>
      </c>
      <c r="AA36" s="58" t="str">
        <f>IF(OR($I36=1,AND($I36=0,$L36=1)),中間シート!AA36,"")</f>
        <v/>
      </c>
      <c r="AB36" s="58" t="str">
        <f>IF(OR($I36=1,AND($I36=0,$L36=1)),中間シート!AB36,"")</f>
        <v/>
      </c>
      <c r="AC36" s="58" t="str">
        <f>IF(OR($I36=1,AND($I36=0,$L36=1)),中間シート!AC36,"")</f>
        <v/>
      </c>
      <c r="AD36" s="58" t="str">
        <f>IF(OR($I36=1,AND($I36=0,$L36=1)),中間シート!AD36,"")</f>
        <v/>
      </c>
      <c r="AE36" s="58" t="str">
        <f>IF(OR($I36=1,AND($I36=0,$L36=1)),中間シート!AE36,"")</f>
        <v/>
      </c>
      <c r="AF36" s="58" t="str">
        <f>IF(OR($I36=1,AND($I36=0,$L36=1)),中間シート!AF36,"")</f>
        <v/>
      </c>
      <c r="AG36" s="152"/>
      <c r="AH36" s="58" t="str">
        <f>IF(OR($I36=1,AND($I36=0,$L36=1)),中間シート!AH36,"")</f>
        <v/>
      </c>
      <c r="AI36" s="58" t="str">
        <f>IF(OR($I36=1,AND($I36=0,$L36=1)),中間シート!AI36,"")</f>
        <v/>
      </c>
      <c r="AJ36" s="58" t="str">
        <f>IF(OR($I36=1,AND($I36=0,$L36=1)),中間シート!AJ36,"")</f>
        <v/>
      </c>
      <c r="AK36" s="58" t="str">
        <f>IF(OR($I36=1,AND($I36=0,$L36=1)),中間シート!AK36,"")</f>
        <v/>
      </c>
      <c r="AL36" s="58" t="str">
        <f>IF(OR($I36=1,AND($I36=0,$L36=1)),中間シート!AL36,"")</f>
        <v/>
      </c>
      <c r="AM36" s="58" t="str">
        <f>IF($H36=1,中間シート!AM36,"")</f>
        <v/>
      </c>
      <c r="AN36" s="58" t="str">
        <f>IF($H36=1,中間シート!AN36,"")</f>
        <v/>
      </c>
      <c r="AO36" s="58" t="str">
        <f>IF($H36=1,中間シート!AO36,"")</f>
        <v/>
      </c>
      <c r="AP36" s="152"/>
      <c r="AQ36" s="152"/>
      <c r="AR36" s="58" t="str">
        <f>IF(OR($I36=1,AND($I36=0,$L36=1)),中間シート!AR36,"")</f>
        <v/>
      </c>
      <c r="AS36" s="55"/>
      <c r="AT36" s="55"/>
      <c r="AU36" s="55"/>
      <c r="AV36" s="58" t="str">
        <f>IF(OR($I36=1,AND($I36=0,$L36=1)),中間シート!AS36,"")</f>
        <v/>
      </c>
      <c r="AW36" s="58" t="str">
        <f>IF(OR($I36=1,AND($I36=0,$L36=1)),中間シート!AT36,"")</f>
        <v/>
      </c>
      <c r="AX36" s="58" t="str">
        <f>IF(OR($I36=1,AND($I36=0,$L36=1)),中間シート!AU36,"")</f>
        <v/>
      </c>
      <c r="AY36" s="58" t="str">
        <f>IF(OR($I36=1,AND($I36=0,$L36=1)),中間シート!AV36,"")</f>
        <v/>
      </c>
      <c r="AZ36" s="58" t="str">
        <f>IF(OR($I36=1,AND($I36=0,$L36=1)),中間シート!AW36,"")</f>
        <v/>
      </c>
      <c r="BA36" s="58" t="str">
        <f>IF(OR($I36=1,AND($I36=0,$L36=1)),中間シート!AX36,"")</f>
        <v/>
      </c>
      <c r="BB36" s="58" t="str">
        <f>IF(OR($I36=1,AND($I36=0,$L36=1)),中間シート!AY36,"")</f>
        <v/>
      </c>
      <c r="BC36" s="58" t="str">
        <f>IF(OR($I36=1,AND($I36=0,$L36=1)),中間シート!AZ36,"")</f>
        <v/>
      </c>
      <c r="BD36" s="55">
        <f t="shared" si="4"/>
        <v>0</v>
      </c>
    </row>
    <row r="37" spans="1:56">
      <c r="A37" s="77">
        <f>中間シート!A37</f>
        <v>32</v>
      </c>
      <c r="B37" s="55">
        <f>中間シート!B37</f>
        <v>8</v>
      </c>
      <c r="C37" s="55" t="str">
        <f>中間シート!C37</f>
        <v/>
      </c>
      <c r="D37" s="55">
        <f>中間シート!D37</f>
        <v>0</v>
      </c>
      <c r="E37" s="55">
        <f>中間シート!E37</f>
        <v>0</v>
      </c>
      <c r="F37" s="55">
        <f>中間シート!F37</f>
        <v>0</v>
      </c>
      <c r="G37" s="55">
        <f>中間シート!G37</f>
        <v>4</v>
      </c>
      <c r="H37" s="55">
        <f>中間シート!H37</f>
        <v>0</v>
      </c>
      <c r="I37" s="55">
        <f>中間シート!I37</f>
        <v>0</v>
      </c>
      <c r="J37" s="55">
        <f>中間シート!J37</f>
        <v>0</v>
      </c>
      <c r="K37" s="55">
        <f>中間シート!K37</f>
        <v>0</v>
      </c>
      <c r="L37" s="54">
        <f>中間シート!L37</f>
        <v>0</v>
      </c>
      <c r="M37" s="77">
        <f>中間シート!M37</f>
        <v>0</v>
      </c>
      <c r="N37" s="56"/>
      <c r="O37" s="56"/>
      <c r="P37" s="56"/>
      <c r="Q37" s="57"/>
      <c r="R37" s="79" t="str">
        <f>IF(OR($I37=1,AND($I37=0,$L37=1)),中間シート!R37,"")</f>
        <v/>
      </c>
      <c r="S37" s="58" t="str">
        <f t="shared" si="5"/>
        <v/>
      </c>
      <c r="T37" s="56" t="str">
        <f>IF(OR($I37=1,AND($I37=0,$L37=1)),中間シート!T37,"")</f>
        <v/>
      </c>
      <c r="U37" s="58" t="str">
        <f>IF(OR($I37=1,AND($I37=0,$L37=1)),中間シート!U37,"")</f>
        <v/>
      </c>
      <c r="V37" s="58" t="str">
        <f>IF(OR($I37=1,AND($I37=0,$L37=1)),中間シート!V37,"")</f>
        <v/>
      </c>
      <c r="W37" s="58" t="str">
        <f>IF(OR($I37=1,AND($I37=0,$L37=1)),中間シート!W37,"")</f>
        <v/>
      </c>
      <c r="X37" s="58" t="str">
        <f>IF(OR($I37=1,AND($I37=0,$L37=1)),中間シート!X37,"")</f>
        <v/>
      </c>
      <c r="Y37" s="58" t="str">
        <f>IF(OR($I37=1,AND($I37=0,$L37=1)),中間シート!Y37,"")</f>
        <v/>
      </c>
      <c r="Z37" s="58" t="str">
        <f>IF(OR($I37=1,AND($I37=0,$L37=1)),中間シート!Z37,"")</f>
        <v/>
      </c>
      <c r="AA37" s="58" t="str">
        <f>IF(OR($I37=1,AND($I37=0,$L37=1)),中間シート!AA37,"")</f>
        <v/>
      </c>
      <c r="AB37" s="58" t="str">
        <f>IF(OR($I37=1,AND($I37=0,$L37=1)),中間シート!AB37,"")</f>
        <v/>
      </c>
      <c r="AC37" s="58" t="str">
        <f>IF(OR($I37=1,AND($I37=0,$L37=1)),中間シート!AC37,"")</f>
        <v/>
      </c>
      <c r="AD37" s="58" t="str">
        <f>IF(OR($I37=1,AND($I37=0,$L37=1)),中間シート!AD37,"")</f>
        <v/>
      </c>
      <c r="AE37" s="58" t="str">
        <f>IF(OR($I37=1,AND($I37=0,$L37=1)),中間シート!AE37,"")</f>
        <v/>
      </c>
      <c r="AF37" s="58" t="str">
        <f>IF(OR($I37=1,AND($I37=0,$L37=1)),中間シート!AF37,"")</f>
        <v/>
      </c>
      <c r="AG37" s="152"/>
      <c r="AH37" s="58" t="str">
        <f>IF(OR($I37=1,AND($I37=0,$L37=1)),中間シート!AH37,"")</f>
        <v/>
      </c>
      <c r="AI37" s="58" t="str">
        <f>IF(OR($I37=1,AND($I37=0,$L37=1)),中間シート!AI37,"")</f>
        <v/>
      </c>
      <c r="AJ37" s="58" t="str">
        <f>IF(OR($I37=1,AND($I37=0,$L37=1)),中間シート!AJ37,"")</f>
        <v/>
      </c>
      <c r="AK37" s="58" t="str">
        <f>IF(OR($I37=1,AND($I37=0,$L37=1)),中間シート!AK37,"")</f>
        <v/>
      </c>
      <c r="AL37" s="58" t="str">
        <f>IF(OR($I37=1,AND($I37=0,$L37=1)),中間シート!AL37,"")</f>
        <v/>
      </c>
      <c r="AM37" s="58" t="str">
        <f>IF($H37=1,中間シート!AM37,"")</f>
        <v/>
      </c>
      <c r="AN37" s="58" t="str">
        <f>IF($H37=1,中間シート!AN37,"")</f>
        <v/>
      </c>
      <c r="AO37" s="58" t="str">
        <f>IF($H37=1,中間シート!AO37,"")</f>
        <v/>
      </c>
      <c r="AP37" s="152"/>
      <c r="AQ37" s="152"/>
      <c r="AR37" s="58" t="str">
        <f>IF(OR($I37=1,AND($I37=0,$L37=1)),中間シート!AR37,"")</f>
        <v/>
      </c>
      <c r="AS37" s="55"/>
      <c r="AT37" s="55"/>
      <c r="AU37" s="55"/>
      <c r="AV37" s="58" t="str">
        <f>IF(OR($I37=1,AND($I37=0,$L37=1)),中間シート!AS37,"")</f>
        <v/>
      </c>
      <c r="AW37" s="58" t="str">
        <f>IF(OR($I37=1,AND($I37=0,$L37=1)),中間シート!AT37,"")</f>
        <v/>
      </c>
      <c r="AX37" s="58" t="str">
        <f>IF(OR($I37=1,AND($I37=0,$L37=1)),中間シート!AU37,"")</f>
        <v/>
      </c>
      <c r="AY37" s="58" t="str">
        <f>IF(OR($I37=1,AND($I37=0,$L37=1)),中間シート!AV37,"")</f>
        <v/>
      </c>
      <c r="AZ37" s="58" t="str">
        <f>IF(OR($I37=1,AND($I37=0,$L37=1)),中間シート!AW37,"")</f>
        <v/>
      </c>
      <c r="BA37" s="58" t="str">
        <f>IF(OR($I37=1,AND($I37=0,$L37=1)),中間シート!AX37,"")</f>
        <v/>
      </c>
      <c r="BB37" s="58" t="str">
        <f>IF(OR($I37=1,AND($I37=0,$L37=1)),中間シート!AY37,"")</f>
        <v/>
      </c>
      <c r="BC37" s="58" t="str">
        <f>IF(OR($I37=1,AND($I37=0,$L37=1)),中間シート!AZ37,"")</f>
        <v/>
      </c>
      <c r="BD37" s="55">
        <f t="shared" si="4"/>
        <v>0</v>
      </c>
    </row>
    <row r="38" spans="1:56">
      <c r="A38" s="77">
        <f>中間シート!A38</f>
        <v>33</v>
      </c>
      <c r="B38" s="55">
        <f>中間シート!B38</f>
        <v>9</v>
      </c>
      <c r="C38" s="55" t="str">
        <f>中間シート!C38</f>
        <v/>
      </c>
      <c r="D38" s="55">
        <f>中間シート!D38</f>
        <v>0</v>
      </c>
      <c r="E38" s="55">
        <f>中間シート!E38</f>
        <v>0</v>
      </c>
      <c r="F38" s="55">
        <f>中間シート!F38</f>
        <v>0</v>
      </c>
      <c r="G38" s="55">
        <f>中間シート!G38</f>
        <v>1</v>
      </c>
      <c r="H38" s="55">
        <f>中間シート!H38</f>
        <v>0</v>
      </c>
      <c r="I38" s="55">
        <f>中間シート!I38</f>
        <v>0</v>
      </c>
      <c r="J38" s="55">
        <f>中間シート!J38</f>
        <v>0</v>
      </c>
      <c r="K38" s="55">
        <f>中間シート!K38</f>
        <v>0</v>
      </c>
      <c r="L38" s="54">
        <f>中間シート!L38</f>
        <v>0</v>
      </c>
      <c r="M38" s="77">
        <f>中間シート!M38</f>
        <v>0</v>
      </c>
      <c r="N38" s="56"/>
      <c r="O38" s="56"/>
      <c r="P38" s="56"/>
      <c r="Q38" s="57"/>
      <c r="R38" s="79" t="str">
        <f>IF(OR($I38=1,AND($I38=0,$L38=1)),中間シート!R38,"")</f>
        <v/>
      </c>
      <c r="S38" s="58" t="str">
        <f t="shared" si="5"/>
        <v/>
      </c>
      <c r="T38" s="56" t="str">
        <f>IF(OR($I38=1,AND($I38=0,$L38=1)),中間シート!T38,"")</f>
        <v/>
      </c>
      <c r="U38" s="58" t="str">
        <f>IF(OR($I38=1,AND($I38=0,$L38=1)),中間シート!U38,"")</f>
        <v/>
      </c>
      <c r="V38" s="58" t="str">
        <f>IF(OR($I38=1,AND($I38=0,$L38=1)),中間シート!V38,"")</f>
        <v/>
      </c>
      <c r="W38" s="58" t="str">
        <f>IF(OR($I38=1,AND($I38=0,$L38=1)),中間シート!W38,"")</f>
        <v/>
      </c>
      <c r="X38" s="58" t="str">
        <f>IF(OR($I38=1,AND($I38=0,$L38=1)),中間シート!X38,"")</f>
        <v/>
      </c>
      <c r="Y38" s="58" t="str">
        <f>IF(OR($I38=1,AND($I38=0,$L38=1)),中間シート!Y38,"")</f>
        <v/>
      </c>
      <c r="Z38" s="58" t="str">
        <f>IF(OR($I38=1,AND($I38=0,$L38=1)),中間シート!Z38,"")</f>
        <v/>
      </c>
      <c r="AA38" s="58" t="str">
        <f>IF(OR($I38=1,AND($I38=0,$L38=1)),中間シート!AA38,"")</f>
        <v/>
      </c>
      <c r="AB38" s="58" t="str">
        <f>IF(OR($I38=1,AND($I38=0,$L38=1)),中間シート!AB38,"")</f>
        <v/>
      </c>
      <c r="AC38" s="58" t="str">
        <f>IF(OR($I38=1,AND($I38=0,$L38=1)),中間シート!AC38,"")</f>
        <v/>
      </c>
      <c r="AD38" s="58" t="str">
        <f>IF(OR($I38=1,AND($I38=0,$L38=1)),中間シート!AD38,"")</f>
        <v/>
      </c>
      <c r="AE38" s="58" t="str">
        <f>IF(OR($I38=1,AND($I38=0,$L38=1)),中間シート!AE38,"")</f>
        <v/>
      </c>
      <c r="AF38" s="58" t="str">
        <f>IF(OR($I38=1,AND($I38=0,$L38=1)),中間シート!AF38,"")</f>
        <v/>
      </c>
      <c r="AG38" s="152"/>
      <c r="AH38" s="58" t="str">
        <f>IF(OR($I38=1,AND($I38=0,$L38=1)),中間シート!AH38,"")</f>
        <v/>
      </c>
      <c r="AI38" s="58" t="str">
        <f>IF(OR($I38=1,AND($I38=0,$L38=1)),中間シート!AI38,"")</f>
        <v/>
      </c>
      <c r="AJ38" s="58" t="str">
        <f>IF(OR($I38=1,AND($I38=0,$L38=1)),中間シート!AJ38,"")</f>
        <v/>
      </c>
      <c r="AK38" s="58" t="str">
        <f>IF(OR($I38=1,AND($I38=0,$L38=1)),中間シート!AK38,"")</f>
        <v/>
      </c>
      <c r="AL38" s="58" t="str">
        <f>IF(OR($I38=1,AND($I38=0,$L38=1)),中間シート!AL38,"")</f>
        <v/>
      </c>
      <c r="AM38" s="58" t="str">
        <f>IF($H38=1,中間シート!AM38,"")</f>
        <v/>
      </c>
      <c r="AN38" s="58" t="str">
        <f>IF($H38=1,中間シート!AN38,"")</f>
        <v/>
      </c>
      <c r="AO38" s="58" t="str">
        <f>IF($H38=1,中間シート!AO38,"")</f>
        <v/>
      </c>
      <c r="AP38" s="152"/>
      <c r="AQ38" s="152"/>
      <c r="AR38" s="58" t="str">
        <f>IF(OR($I38=1,AND($I38=0,$L38=1)),中間シート!AR38,"")</f>
        <v/>
      </c>
      <c r="AS38" s="55"/>
      <c r="AT38" s="55"/>
      <c r="AU38" s="55"/>
      <c r="AV38" s="58" t="str">
        <f>IF(OR($I38=1,AND($I38=0,$L38=1)),中間シート!AS38,"")</f>
        <v/>
      </c>
      <c r="AW38" s="58" t="str">
        <f>IF(OR($I38=1,AND($I38=0,$L38=1)),中間シート!AT38,"")</f>
        <v/>
      </c>
      <c r="AX38" s="58" t="str">
        <f>IF(OR($I38=1,AND($I38=0,$L38=1)),中間シート!AU38,"")</f>
        <v/>
      </c>
      <c r="AY38" s="58" t="str">
        <f>IF(OR($I38=1,AND($I38=0,$L38=1)),中間シート!AV38,"")</f>
        <v/>
      </c>
      <c r="AZ38" s="58" t="str">
        <f>IF(OR($I38=1,AND($I38=0,$L38=1)),中間シート!AW38,"")</f>
        <v/>
      </c>
      <c r="BA38" s="58" t="str">
        <f>IF(OR($I38=1,AND($I38=0,$L38=1)),中間シート!AX38,"")</f>
        <v/>
      </c>
      <c r="BB38" s="58" t="str">
        <f>IF(OR($I38=1,AND($I38=0,$L38=1)),中間シート!AY38,"")</f>
        <v/>
      </c>
      <c r="BC38" s="58" t="str">
        <f>IF(OR($I38=1,AND($I38=0,$L38=1)),中間シート!AZ38,"")</f>
        <v/>
      </c>
      <c r="BD38" s="55">
        <f t="shared" si="4"/>
        <v>0</v>
      </c>
    </row>
    <row r="39" spans="1:56">
      <c r="A39" s="77">
        <f>中間シート!A39</f>
        <v>34</v>
      </c>
      <c r="B39" s="55">
        <f>中間シート!B39</f>
        <v>9</v>
      </c>
      <c r="C39" s="55" t="str">
        <f>中間シート!C39</f>
        <v/>
      </c>
      <c r="D39" s="55">
        <f>中間シート!D39</f>
        <v>0</v>
      </c>
      <c r="E39" s="55">
        <f>中間シート!E39</f>
        <v>0</v>
      </c>
      <c r="F39" s="55">
        <f>中間シート!F39</f>
        <v>0</v>
      </c>
      <c r="G39" s="55">
        <f>中間シート!G39</f>
        <v>2</v>
      </c>
      <c r="H39" s="55">
        <f>中間シート!H39</f>
        <v>0</v>
      </c>
      <c r="I39" s="55">
        <f>中間シート!I39</f>
        <v>0</v>
      </c>
      <c r="J39" s="55">
        <f>中間シート!J39</f>
        <v>0</v>
      </c>
      <c r="K39" s="55">
        <f>中間シート!K39</f>
        <v>0</v>
      </c>
      <c r="L39" s="54">
        <f>中間シート!L39</f>
        <v>0</v>
      </c>
      <c r="M39" s="77">
        <f>中間シート!M39</f>
        <v>0</v>
      </c>
      <c r="N39" s="56"/>
      <c r="O39" s="56"/>
      <c r="P39" s="56"/>
      <c r="Q39" s="57"/>
      <c r="R39" s="79" t="str">
        <f>IF(OR($I39=1,AND($I39=0,$L39=1)),中間シート!R39,"")</f>
        <v/>
      </c>
      <c r="S39" s="58" t="str">
        <f t="shared" si="5"/>
        <v/>
      </c>
      <c r="T39" s="56" t="str">
        <f>IF(OR($I39=1,AND($I39=0,$L39=1)),中間シート!T39,"")</f>
        <v/>
      </c>
      <c r="U39" s="58" t="str">
        <f>IF(OR($I39=1,AND($I39=0,$L39=1)),中間シート!U39,"")</f>
        <v/>
      </c>
      <c r="V39" s="58" t="str">
        <f>IF(OR($I39=1,AND($I39=0,$L39=1)),中間シート!V39,"")</f>
        <v/>
      </c>
      <c r="W39" s="58" t="str">
        <f>IF(OR($I39=1,AND($I39=0,$L39=1)),中間シート!W39,"")</f>
        <v/>
      </c>
      <c r="X39" s="58" t="str">
        <f>IF(OR($I39=1,AND($I39=0,$L39=1)),中間シート!X39,"")</f>
        <v/>
      </c>
      <c r="Y39" s="58" t="str">
        <f>IF(OR($I39=1,AND($I39=0,$L39=1)),中間シート!Y39,"")</f>
        <v/>
      </c>
      <c r="Z39" s="58" t="str">
        <f>IF(OR($I39=1,AND($I39=0,$L39=1)),中間シート!Z39,"")</f>
        <v/>
      </c>
      <c r="AA39" s="58" t="str">
        <f>IF(OR($I39=1,AND($I39=0,$L39=1)),中間シート!AA39,"")</f>
        <v/>
      </c>
      <c r="AB39" s="58" t="str">
        <f>IF(OR($I39=1,AND($I39=0,$L39=1)),中間シート!AB39,"")</f>
        <v/>
      </c>
      <c r="AC39" s="58" t="str">
        <f>IF(OR($I39=1,AND($I39=0,$L39=1)),中間シート!AC39,"")</f>
        <v/>
      </c>
      <c r="AD39" s="58" t="str">
        <f>IF(OR($I39=1,AND($I39=0,$L39=1)),中間シート!AD39,"")</f>
        <v/>
      </c>
      <c r="AE39" s="58" t="str">
        <f>IF(OR($I39=1,AND($I39=0,$L39=1)),中間シート!AE39,"")</f>
        <v/>
      </c>
      <c r="AF39" s="58" t="str">
        <f>IF(OR($I39=1,AND($I39=0,$L39=1)),中間シート!AF39,"")</f>
        <v/>
      </c>
      <c r="AG39" s="152"/>
      <c r="AH39" s="58" t="str">
        <f>IF(OR($I39=1,AND($I39=0,$L39=1)),中間シート!AH39,"")</f>
        <v/>
      </c>
      <c r="AI39" s="58" t="str">
        <f>IF(OR($I39=1,AND($I39=0,$L39=1)),中間シート!AI39,"")</f>
        <v/>
      </c>
      <c r="AJ39" s="58" t="str">
        <f>IF(OR($I39=1,AND($I39=0,$L39=1)),中間シート!AJ39,"")</f>
        <v/>
      </c>
      <c r="AK39" s="58" t="str">
        <f>IF(OR($I39=1,AND($I39=0,$L39=1)),中間シート!AK39,"")</f>
        <v/>
      </c>
      <c r="AL39" s="58" t="str">
        <f>IF(OR($I39=1,AND($I39=0,$L39=1)),中間シート!AL39,"")</f>
        <v/>
      </c>
      <c r="AM39" s="58" t="str">
        <f>IF($H39=1,中間シート!AM39,"")</f>
        <v/>
      </c>
      <c r="AN39" s="58" t="str">
        <f>IF($H39=1,中間シート!AN39,"")</f>
        <v/>
      </c>
      <c r="AO39" s="58" t="str">
        <f>IF($H39=1,中間シート!AO39,"")</f>
        <v/>
      </c>
      <c r="AP39" s="152"/>
      <c r="AQ39" s="152"/>
      <c r="AR39" s="58" t="str">
        <f>IF(OR($I39=1,AND($I39=0,$L39=1)),中間シート!AR39,"")</f>
        <v/>
      </c>
      <c r="AS39" s="55"/>
      <c r="AT39" s="55"/>
      <c r="AU39" s="55"/>
      <c r="AV39" s="58" t="str">
        <f>IF(OR($I39=1,AND($I39=0,$L39=1)),中間シート!AS39,"")</f>
        <v/>
      </c>
      <c r="AW39" s="58" t="str">
        <f>IF(OR($I39=1,AND($I39=0,$L39=1)),中間シート!AT39,"")</f>
        <v/>
      </c>
      <c r="AX39" s="58" t="str">
        <f>IF(OR($I39=1,AND($I39=0,$L39=1)),中間シート!AU39,"")</f>
        <v/>
      </c>
      <c r="AY39" s="58" t="str">
        <f>IF(OR($I39=1,AND($I39=0,$L39=1)),中間シート!AV39,"")</f>
        <v/>
      </c>
      <c r="AZ39" s="58" t="str">
        <f>IF(OR($I39=1,AND($I39=0,$L39=1)),中間シート!AW39,"")</f>
        <v/>
      </c>
      <c r="BA39" s="58" t="str">
        <f>IF(OR($I39=1,AND($I39=0,$L39=1)),中間シート!AX39,"")</f>
        <v/>
      </c>
      <c r="BB39" s="58" t="str">
        <f>IF(OR($I39=1,AND($I39=0,$L39=1)),中間シート!AY39,"")</f>
        <v/>
      </c>
      <c r="BC39" s="58" t="str">
        <f>IF(OR($I39=1,AND($I39=0,$L39=1)),中間シート!AZ39,"")</f>
        <v/>
      </c>
      <c r="BD39" s="55">
        <f t="shared" si="4"/>
        <v>0</v>
      </c>
    </row>
    <row r="40" spans="1:56">
      <c r="A40" s="77">
        <f>中間シート!A40</f>
        <v>35</v>
      </c>
      <c r="B40" s="55">
        <f>中間シート!B40</f>
        <v>9</v>
      </c>
      <c r="C40" s="55" t="str">
        <f>中間シート!C40</f>
        <v/>
      </c>
      <c r="D40" s="55">
        <f>中間シート!D40</f>
        <v>0</v>
      </c>
      <c r="E40" s="55">
        <f>中間シート!E40</f>
        <v>0</v>
      </c>
      <c r="F40" s="55">
        <f>中間シート!F40</f>
        <v>0</v>
      </c>
      <c r="G40" s="55">
        <f>中間シート!G40</f>
        <v>3</v>
      </c>
      <c r="H40" s="55">
        <f>中間シート!H40</f>
        <v>0</v>
      </c>
      <c r="I40" s="55">
        <f>中間シート!I40</f>
        <v>0</v>
      </c>
      <c r="J40" s="55">
        <f>中間シート!J40</f>
        <v>0</v>
      </c>
      <c r="K40" s="55">
        <f>中間シート!K40</f>
        <v>0</v>
      </c>
      <c r="L40" s="54">
        <f>中間シート!L40</f>
        <v>0</v>
      </c>
      <c r="M40" s="77">
        <f>中間シート!M40</f>
        <v>0</v>
      </c>
      <c r="N40" s="56"/>
      <c r="O40" s="56"/>
      <c r="P40" s="56"/>
      <c r="Q40" s="57"/>
      <c r="R40" s="79" t="str">
        <f>IF(OR($I40=1,AND($I40=0,$L40=1)),中間シート!R40,"")</f>
        <v/>
      </c>
      <c r="S40" s="58" t="str">
        <f t="shared" si="5"/>
        <v/>
      </c>
      <c r="T40" s="56" t="str">
        <f>IF(OR($I40=1,AND($I40=0,$L40=1)),中間シート!T40,"")</f>
        <v/>
      </c>
      <c r="U40" s="58" t="str">
        <f>IF(OR($I40=1,AND($I40=0,$L40=1)),中間シート!U40,"")</f>
        <v/>
      </c>
      <c r="V40" s="58" t="str">
        <f>IF(OR($I40=1,AND($I40=0,$L40=1)),中間シート!V40,"")</f>
        <v/>
      </c>
      <c r="W40" s="58" t="str">
        <f>IF(OR($I40=1,AND($I40=0,$L40=1)),中間シート!W40,"")</f>
        <v/>
      </c>
      <c r="X40" s="58" t="str">
        <f>IF(OR($I40=1,AND($I40=0,$L40=1)),中間シート!X40,"")</f>
        <v/>
      </c>
      <c r="Y40" s="58" t="str">
        <f>IF(OR($I40=1,AND($I40=0,$L40=1)),中間シート!Y40,"")</f>
        <v/>
      </c>
      <c r="Z40" s="58" t="str">
        <f>IF(OR($I40=1,AND($I40=0,$L40=1)),中間シート!Z40,"")</f>
        <v/>
      </c>
      <c r="AA40" s="58" t="str">
        <f>IF(OR($I40=1,AND($I40=0,$L40=1)),中間シート!AA40,"")</f>
        <v/>
      </c>
      <c r="AB40" s="58" t="str">
        <f>IF(OR($I40=1,AND($I40=0,$L40=1)),中間シート!AB40,"")</f>
        <v/>
      </c>
      <c r="AC40" s="58" t="str">
        <f>IF(OR($I40=1,AND($I40=0,$L40=1)),中間シート!AC40,"")</f>
        <v/>
      </c>
      <c r="AD40" s="58" t="str">
        <f>IF(OR($I40=1,AND($I40=0,$L40=1)),中間シート!AD40,"")</f>
        <v/>
      </c>
      <c r="AE40" s="58" t="str">
        <f>IF(OR($I40=1,AND($I40=0,$L40=1)),中間シート!AE40,"")</f>
        <v/>
      </c>
      <c r="AF40" s="58" t="str">
        <f>IF(OR($I40=1,AND($I40=0,$L40=1)),中間シート!AF40,"")</f>
        <v/>
      </c>
      <c r="AG40" s="152"/>
      <c r="AH40" s="58" t="str">
        <f>IF(OR($I40=1,AND($I40=0,$L40=1)),中間シート!AH40,"")</f>
        <v/>
      </c>
      <c r="AI40" s="58" t="str">
        <f>IF(OR($I40=1,AND($I40=0,$L40=1)),中間シート!AI40,"")</f>
        <v/>
      </c>
      <c r="AJ40" s="58" t="str">
        <f>IF(OR($I40=1,AND($I40=0,$L40=1)),中間シート!AJ40,"")</f>
        <v/>
      </c>
      <c r="AK40" s="58" t="str">
        <f>IF(OR($I40=1,AND($I40=0,$L40=1)),中間シート!AK40,"")</f>
        <v/>
      </c>
      <c r="AL40" s="58" t="str">
        <f>IF(OR($I40=1,AND($I40=0,$L40=1)),中間シート!AL40,"")</f>
        <v/>
      </c>
      <c r="AM40" s="58" t="str">
        <f>IF($H40=1,中間シート!AM40,"")</f>
        <v/>
      </c>
      <c r="AN40" s="58" t="str">
        <f>IF($H40=1,中間シート!AN40,"")</f>
        <v/>
      </c>
      <c r="AO40" s="58" t="str">
        <f>IF($H40=1,中間シート!AO40,"")</f>
        <v/>
      </c>
      <c r="AP40" s="152"/>
      <c r="AQ40" s="152"/>
      <c r="AR40" s="58" t="str">
        <f>IF(OR($I40=1,AND($I40=0,$L40=1)),中間シート!AR40,"")</f>
        <v/>
      </c>
      <c r="AS40" s="55"/>
      <c r="AT40" s="55"/>
      <c r="AU40" s="55"/>
      <c r="AV40" s="58" t="str">
        <f>IF(OR($I40=1,AND($I40=0,$L40=1)),中間シート!AS40,"")</f>
        <v/>
      </c>
      <c r="AW40" s="58" t="str">
        <f>IF(OR($I40=1,AND($I40=0,$L40=1)),中間シート!AT40,"")</f>
        <v/>
      </c>
      <c r="AX40" s="58" t="str">
        <f>IF(OR($I40=1,AND($I40=0,$L40=1)),中間シート!AU40,"")</f>
        <v/>
      </c>
      <c r="AY40" s="58" t="str">
        <f>IF(OR($I40=1,AND($I40=0,$L40=1)),中間シート!AV40,"")</f>
        <v/>
      </c>
      <c r="AZ40" s="58" t="str">
        <f>IF(OR($I40=1,AND($I40=0,$L40=1)),中間シート!AW40,"")</f>
        <v/>
      </c>
      <c r="BA40" s="58" t="str">
        <f>IF(OR($I40=1,AND($I40=0,$L40=1)),中間シート!AX40,"")</f>
        <v/>
      </c>
      <c r="BB40" s="58" t="str">
        <f>IF(OR($I40=1,AND($I40=0,$L40=1)),中間シート!AY40,"")</f>
        <v/>
      </c>
      <c r="BC40" s="58" t="str">
        <f>IF(OR($I40=1,AND($I40=0,$L40=1)),中間シート!AZ40,"")</f>
        <v/>
      </c>
      <c r="BD40" s="55">
        <f t="shared" si="4"/>
        <v>0</v>
      </c>
    </row>
    <row r="41" spans="1:56">
      <c r="A41" s="77">
        <f>中間シート!A41</f>
        <v>36</v>
      </c>
      <c r="B41" s="55">
        <f>中間シート!B41</f>
        <v>9</v>
      </c>
      <c r="C41" s="55" t="str">
        <f>中間シート!C41</f>
        <v/>
      </c>
      <c r="D41" s="55">
        <f>中間シート!D41</f>
        <v>0</v>
      </c>
      <c r="E41" s="55">
        <f>中間シート!E41</f>
        <v>0</v>
      </c>
      <c r="F41" s="55">
        <f>中間シート!F41</f>
        <v>0</v>
      </c>
      <c r="G41" s="55">
        <f>中間シート!G41</f>
        <v>4</v>
      </c>
      <c r="H41" s="55">
        <f>中間シート!H41</f>
        <v>0</v>
      </c>
      <c r="I41" s="55">
        <f>中間シート!I41</f>
        <v>0</v>
      </c>
      <c r="J41" s="55">
        <f>中間シート!J41</f>
        <v>0</v>
      </c>
      <c r="K41" s="55">
        <f>中間シート!K41</f>
        <v>0</v>
      </c>
      <c r="L41" s="54">
        <f>中間シート!L41</f>
        <v>0</v>
      </c>
      <c r="M41" s="77">
        <f>中間シート!M41</f>
        <v>0</v>
      </c>
      <c r="N41" s="56"/>
      <c r="O41" s="56"/>
      <c r="P41" s="56"/>
      <c r="Q41" s="57"/>
      <c r="R41" s="79" t="str">
        <f>IF(OR($I41=1,AND($I41=0,$L41=1)),中間シート!R41,"")</f>
        <v/>
      </c>
      <c r="S41" s="58" t="str">
        <f t="shared" si="5"/>
        <v/>
      </c>
      <c r="T41" s="56" t="str">
        <f>IF(OR($I41=1,AND($I41=0,$L41=1)),中間シート!T41,"")</f>
        <v/>
      </c>
      <c r="U41" s="58" t="str">
        <f>IF(OR($I41=1,AND($I41=0,$L41=1)),中間シート!U41,"")</f>
        <v/>
      </c>
      <c r="V41" s="58" t="str">
        <f>IF(OR($I41=1,AND($I41=0,$L41=1)),中間シート!V41,"")</f>
        <v/>
      </c>
      <c r="W41" s="58" t="str">
        <f>IF(OR($I41=1,AND($I41=0,$L41=1)),中間シート!W41,"")</f>
        <v/>
      </c>
      <c r="X41" s="58" t="str">
        <f>IF(OR($I41=1,AND($I41=0,$L41=1)),中間シート!X41,"")</f>
        <v/>
      </c>
      <c r="Y41" s="58" t="str">
        <f>IF(OR($I41=1,AND($I41=0,$L41=1)),中間シート!Y41,"")</f>
        <v/>
      </c>
      <c r="Z41" s="58" t="str">
        <f>IF(OR($I41=1,AND($I41=0,$L41=1)),中間シート!Z41,"")</f>
        <v/>
      </c>
      <c r="AA41" s="58" t="str">
        <f>IF(OR($I41=1,AND($I41=0,$L41=1)),中間シート!AA41,"")</f>
        <v/>
      </c>
      <c r="AB41" s="58" t="str">
        <f>IF(OR($I41=1,AND($I41=0,$L41=1)),中間シート!AB41,"")</f>
        <v/>
      </c>
      <c r="AC41" s="58" t="str">
        <f>IF(OR($I41=1,AND($I41=0,$L41=1)),中間シート!AC41,"")</f>
        <v/>
      </c>
      <c r="AD41" s="58" t="str">
        <f>IF(OR($I41=1,AND($I41=0,$L41=1)),中間シート!AD41,"")</f>
        <v/>
      </c>
      <c r="AE41" s="58" t="str">
        <f>IF(OR($I41=1,AND($I41=0,$L41=1)),中間シート!AE41,"")</f>
        <v/>
      </c>
      <c r="AF41" s="58" t="str">
        <f>IF(OR($I41=1,AND($I41=0,$L41=1)),中間シート!AF41,"")</f>
        <v/>
      </c>
      <c r="AG41" s="152"/>
      <c r="AH41" s="58" t="str">
        <f>IF(OR($I41=1,AND($I41=0,$L41=1)),中間シート!AH41,"")</f>
        <v/>
      </c>
      <c r="AI41" s="58" t="str">
        <f>IF(OR($I41=1,AND($I41=0,$L41=1)),中間シート!AI41,"")</f>
        <v/>
      </c>
      <c r="AJ41" s="58" t="str">
        <f>IF(OR($I41=1,AND($I41=0,$L41=1)),中間シート!AJ41,"")</f>
        <v/>
      </c>
      <c r="AK41" s="58" t="str">
        <f>IF(OR($I41=1,AND($I41=0,$L41=1)),中間シート!AK41,"")</f>
        <v/>
      </c>
      <c r="AL41" s="58" t="str">
        <f>IF(OR($I41=1,AND($I41=0,$L41=1)),中間シート!AL41,"")</f>
        <v/>
      </c>
      <c r="AM41" s="58" t="str">
        <f>IF($H41=1,中間シート!AM41,"")</f>
        <v/>
      </c>
      <c r="AN41" s="58" t="str">
        <f>IF($H41=1,中間シート!AN41,"")</f>
        <v/>
      </c>
      <c r="AO41" s="58" t="str">
        <f>IF($H41=1,中間シート!AO41,"")</f>
        <v/>
      </c>
      <c r="AP41" s="152"/>
      <c r="AQ41" s="152"/>
      <c r="AR41" s="58" t="str">
        <f>IF(OR($I41=1,AND($I41=0,$L41=1)),中間シート!AR41,"")</f>
        <v/>
      </c>
      <c r="AS41" s="55"/>
      <c r="AT41" s="55"/>
      <c r="AU41" s="55"/>
      <c r="AV41" s="58" t="str">
        <f>IF(OR($I41=1,AND($I41=0,$L41=1)),中間シート!AS41,"")</f>
        <v/>
      </c>
      <c r="AW41" s="58" t="str">
        <f>IF(OR($I41=1,AND($I41=0,$L41=1)),中間シート!AT41,"")</f>
        <v/>
      </c>
      <c r="AX41" s="58" t="str">
        <f>IF(OR($I41=1,AND($I41=0,$L41=1)),中間シート!AU41,"")</f>
        <v/>
      </c>
      <c r="AY41" s="58" t="str">
        <f>IF(OR($I41=1,AND($I41=0,$L41=1)),中間シート!AV41,"")</f>
        <v/>
      </c>
      <c r="AZ41" s="58" t="str">
        <f>IF(OR($I41=1,AND($I41=0,$L41=1)),中間シート!AW41,"")</f>
        <v/>
      </c>
      <c r="BA41" s="58" t="str">
        <f>IF(OR($I41=1,AND($I41=0,$L41=1)),中間シート!AX41,"")</f>
        <v/>
      </c>
      <c r="BB41" s="58" t="str">
        <f>IF(OR($I41=1,AND($I41=0,$L41=1)),中間シート!AY41,"")</f>
        <v/>
      </c>
      <c r="BC41" s="58" t="str">
        <f>IF(OR($I41=1,AND($I41=0,$L41=1)),中間シート!AZ41,"")</f>
        <v/>
      </c>
      <c r="BD41" s="55">
        <f t="shared" si="4"/>
        <v>0</v>
      </c>
    </row>
    <row r="42" spans="1:56">
      <c r="A42" s="77">
        <f>中間シート!A42</f>
        <v>37</v>
      </c>
      <c r="B42" s="55">
        <f>中間シート!B42</f>
        <v>10</v>
      </c>
      <c r="C42" s="55" t="str">
        <f>中間シート!C42</f>
        <v/>
      </c>
      <c r="D42" s="55">
        <f>中間シート!D42</f>
        <v>0</v>
      </c>
      <c r="E42" s="55">
        <f>中間シート!E42</f>
        <v>0</v>
      </c>
      <c r="F42" s="55">
        <f>中間シート!F42</f>
        <v>0</v>
      </c>
      <c r="G42" s="55">
        <f>中間シート!G42</f>
        <v>1</v>
      </c>
      <c r="H42" s="55">
        <f>中間シート!H42</f>
        <v>0</v>
      </c>
      <c r="I42" s="55">
        <f>中間シート!I42</f>
        <v>0</v>
      </c>
      <c r="J42" s="55">
        <f>中間シート!J42</f>
        <v>0</v>
      </c>
      <c r="K42" s="55">
        <f>中間シート!K42</f>
        <v>0</v>
      </c>
      <c r="L42" s="54">
        <f>中間シート!L42</f>
        <v>0</v>
      </c>
      <c r="M42" s="77">
        <f>中間シート!M42</f>
        <v>0</v>
      </c>
      <c r="N42" s="56"/>
      <c r="O42" s="56"/>
      <c r="P42" s="56"/>
      <c r="Q42" s="57"/>
      <c r="R42" s="79" t="str">
        <f>IF(OR($I42=1,AND($I42=0,$L42=1)),中間シート!R42,"")</f>
        <v/>
      </c>
      <c r="S42" s="58" t="str">
        <f t="shared" ref="S42:S78" si="6">IF(K42=0,"",K42)</f>
        <v/>
      </c>
      <c r="T42" s="56" t="str">
        <f>IF(OR($I42=1,AND($I42=0,$L42=1)),中間シート!T42,"")</f>
        <v/>
      </c>
      <c r="U42" s="58" t="str">
        <f>IF(OR($I42=1,AND($I42=0,$L42=1)),中間シート!U42,"")</f>
        <v/>
      </c>
      <c r="V42" s="58" t="str">
        <f>IF(OR($I42=1,AND($I42=0,$L42=1)),中間シート!V42,"")</f>
        <v/>
      </c>
      <c r="W42" s="58" t="str">
        <f>IF(OR($I42=1,AND($I42=0,$L42=1)),中間シート!W42,"")</f>
        <v/>
      </c>
      <c r="X42" s="58" t="str">
        <f>IF(OR($I42=1,AND($I42=0,$L42=1)),中間シート!X42,"")</f>
        <v/>
      </c>
      <c r="Y42" s="58" t="str">
        <f>IF(OR($I42=1,AND($I42=0,$L42=1)),中間シート!Y42,"")</f>
        <v/>
      </c>
      <c r="Z42" s="58" t="str">
        <f>IF(OR($I42=1,AND($I42=0,$L42=1)),中間シート!Z42,"")</f>
        <v/>
      </c>
      <c r="AA42" s="58" t="str">
        <f>IF(OR($I42=1,AND($I42=0,$L42=1)),中間シート!AA42,"")</f>
        <v/>
      </c>
      <c r="AB42" s="58" t="str">
        <f>IF(OR($I42=1,AND($I42=0,$L42=1)),中間シート!AB42,"")</f>
        <v/>
      </c>
      <c r="AC42" s="58" t="str">
        <f>IF(OR($I42=1,AND($I42=0,$L42=1)),中間シート!AC42,"")</f>
        <v/>
      </c>
      <c r="AD42" s="58" t="str">
        <f>IF(OR($I42=1,AND($I42=0,$L42=1)),中間シート!AD42,"")</f>
        <v/>
      </c>
      <c r="AE42" s="58" t="str">
        <f>IF(OR($I42=1,AND($I42=0,$L42=1)),中間シート!AE42,"")</f>
        <v/>
      </c>
      <c r="AF42" s="58" t="str">
        <f>IF(OR($I42=1,AND($I42=0,$L42=1)),中間シート!AF42,"")</f>
        <v/>
      </c>
      <c r="AG42" s="152"/>
      <c r="AH42" s="58" t="str">
        <f>IF(OR($I42=1,AND($I42=0,$L42=1)),中間シート!AH42,"")</f>
        <v/>
      </c>
      <c r="AI42" s="58" t="str">
        <f>IF(OR($I42=1,AND($I42=0,$L42=1)),中間シート!AI42,"")</f>
        <v/>
      </c>
      <c r="AJ42" s="58" t="str">
        <f>IF(OR($I42=1,AND($I42=0,$L42=1)),中間シート!AJ42,"")</f>
        <v/>
      </c>
      <c r="AK42" s="58" t="str">
        <f>IF(OR($I42=1,AND($I42=0,$L42=1)),中間シート!AK42,"")</f>
        <v/>
      </c>
      <c r="AL42" s="58" t="str">
        <f>IF(OR($I42=1,AND($I42=0,$L42=1)),中間シート!AL42,"")</f>
        <v/>
      </c>
      <c r="AM42" s="58" t="str">
        <f>IF($H42=1,中間シート!AM42,"")</f>
        <v/>
      </c>
      <c r="AN42" s="58" t="str">
        <f>IF($H42=1,中間シート!AN42,"")</f>
        <v/>
      </c>
      <c r="AO42" s="58" t="str">
        <f>IF($H42=1,中間シート!AO42,"")</f>
        <v/>
      </c>
      <c r="AP42" s="152"/>
      <c r="AQ42" s="152"/>
      <c r="AR42" s="58" t="str">
        <f>IF(OR($I42=1,AND($I42=0,$L42=1)),中間シート!AR42,"")</f>
        <v/>
      </c>
      <c r="AS42" s="55"/>
      <c r="AT42" s="55"/>
      <c r="AU42" s="55"/>
      <c r="AV42" s="58" t="str">
        <f>IF(OR($I42=1,AND($I42=0,$L42=1)),中間シート!AS42,"")</f>
        <v/>
      </c>
      <c r="AW42" s="58" t="str">
        <f>IF(OR($I42=1,AND($I42=0,$L42=1)),中間シート!AT42,"")</f>
        <v/>
      </c>
      <c r="AX42" s="58" t="str">
        <f>IF(OR($I42=1,AND($I42=0,$L42=1)),中間シート!AU42,"")</f>
        <v/>
      </c>
      <c r="AY42" s="58" t="str">
        <f>IF(OR($I42=1,AND($I42=0,$L42=1)),中間シート!AV42,"")</f>
        <v/>
      </c>
      <c r="AZ42" s="58" t="str">
        <f>IF(OR($I42=1,AND($I42=0,$L42=1)),中間シート!AW42,"")</f>
        <v/>
      </c>
      <c r="BA42" s="58" t="str">
        <f>IF(OR($I42=1,AND($I42=0,$L42=1)),中間シート!AX42,"")</f>
        <v/>
      </c>
      <c r="BB42" s="58" t="str">
        <f>IF(OR($I42=1,AND($I42=0,$L42=1)),中間シート!AY42,"")</f>
        <v/>
      </c>
      <c r="BC42" s="58" t="str">
        <f>IF(OR($I42=1,AND($I42=0,$L42=1)),中間シート!AZ42,"")</f>
        <v/>
      </c>
      <c r="BD42" s="55"/>
    </row>
    <row r="43" spans="1:56">
      <c r="A43" s="77">
        <f>中間シート!A43</f>
        <v>38</v>
      </c>
      <c r="B43" s="55">
        <f>中間シート!B43</f>
        <v>10</v>
      </c>
      <c r="C43" s="55" t="str">
        <f>中間シート!C43</f>
        <v/>
      </c>
      <c r="D43" s="55">
        <f>中間シート!D43</f>
        <v>0</v>
      </c>
      <c r="E43" s="55">
        <f>中間シート!E43</f>
        <v>0</v>
      </c>
      <c r="F43" s="55">
        <f>中間シート!F43</f>
        <v>0</v>
      </c>
      <c r="G43" s="55">
        <f>中間シート!G43</f>
        <v>2</v>
      </c>
      <c r="H43" s="55">
        <f>中間シート!H43</f>
        <v>0</v>
      </c>
      <c r="I43" s="55">
        <f>中間シート!I43</f>
        <v>0</v>
      </c>
      <c r="J43" s="55">
        <f>中間シート!J43</f>
        <v>0</v>
      </c>
      <c r="K43" s="55">
        <f>中間シート!K43</f>
        <v>0</v>
      </c>
      <c r="L43" s="54">
        <f>中間シート!L43</f>
        <v>0</v>
      </c>
      <c r="M43" s="77">
        <f>中間シート!M43</f>
        <v>0</v>
      </c>
      <c r="N43" s="56"/>
      <c r="O43" s="56"/>
      <c r="P43" s="56"/>
      <c r="Q43" s="57"/>
      <c r="R43" s="79" t="str">
        <f>IF(OR($I43=1,AND($I43=0,$L43=1)),中間シート!R43,"")</f>
        <v/>
      </c>
      <c r="S43" s="58" t="str">
        <f t="shared" si="6"/>
        <v/>
      </c>
      <c r="T43" s="56" t="str">
        <f>IF(OR($I43=1,AND($I43=0,$L43=1)),中間シート!T43,"")</f>
        <v/>
      </c>
      <c r="U43" s="58" t="str">
        <f>IF(OR($I43=1,AND($I43=0,$L43=1)),中間シート!U43,"")</f>
        <v/>
      </c>
      <c r="V43" s="58" t="str">
        <f>IF(OR($I43=1,AND($I43=0,$L43=1)),中間シート!V43,"")</f>
        <v/>
      </c>
      <c r="W43" s="58" t="str">
        <f>IF(OR($I43=1,AND($I43=0,$L43=1)),中間シート!W43,"")</f>
        <v/>
      </c>
      <c r="X43" s="58" t="str">
        <f>IF(OR($I43=1,AND($I43=0,$L43=1)),中間シート!X43,"")</f>
        <v/>
      </c>
      <c r="Y43" s="58" t="str">
        <f>IF(OR($I43=1,AND($I43=0,$L43=1)),中間シート!Y43,"")</f>
        <v/>
      </c>
      <c r="Z43" s="58" t="str">
        <f>IF(OR($I43=1,AND($I43=0,$L43=1)),中間シート!Z43,"")</f>
        <v/>
      </c>
      <c r="AA43" s="58" t="str">
        <f>IF(OR($I43=1,AND($I43=0,$L43=1)),中間シート!AA43,"")</f>
        <v/>
      </c>
      <c r="AB43" s="58" t="str">
        <f>IF(OR($I43=1,AND($I43=0,$L43=1)),中間シート!AB43,"")</f>
        <v/>
      </c>
      <c r="AC43" s="58" t="str">
        <f>IF(OR($I43=1,AND($I43=0,$L43=1)),中間シート!AC43,"")</f>
        <v/>
      </c>
      <c r="AD43" s="58" t="str">
        <f>IF(OR($I43=1,AND($I43=0,$L43=1)),中間シート!AD43,"")</f>
        <v/>
      </c>
      <c r="AE43" s="58" t="str">
        <f>IF(OR($I43=1,AND($I43=0,$L43=1)),中間シート!AE43,"")</f>
        <v/>
      </c>
      <c r="AF43" s="58" t="str">
        <f>IF(OR($I43=1,AND($I43=0,$L43=1)),中間シート!AF43,"")</f>
        <v/>
      </c>
      <c r="AG43" s="152"/>
      <c r="AH43" s="58" t="str">
        <f>IF(OR($I43=1,AND($I43=0,$L43=1)),中間シート!AH43,"")</f>
        <v/>
      </c>
      <c r="AI43" s="58" t="str">
        <f>IF(OR($I43=1,AND($I43=0,$L43=1)),中間シート!AI43,"")</f>
        <v/>
      </c>
      <c r="AJ43" s="58" t="str">
        <f>IF(OR($I43=1,AND($I43=0,$L43=1)),中間シート!AJ43,"")</f>
        <v/>
      </c>
      <c r="AK43" s="58" t="str">
        <f>IF(OR($I43=1,AND($I43=0,$L43=1)),中間シート!AK43,"")</f>
        <v/>
      </c>
      <c r="AL43" s="58" t="str">
        <f>IF(OR($I43=1,AND($I43=0,$L43=1)),中間シート!AL43,"")</f>
        <v/>
      </c>
      <c r="AM43" s="58" t="str">
        <f>IF($H43=1,中間シート!AM43,"")</f>
        <v/>
      </c>
      <c r="AN43" s="58" t="str">
        <f>IF($H43=1,中間シート!AN43,"")</f>
        <v/>
      </c>
      <c r="AO43" s="58" t="str">
        <f>IF($H43=1,中間シート!AO43,"")</f>
        <v/>
      </c>
      <c r="AP43" s="152"/>
      <c r="AQ43" s="152"/>
      <c r="AR43" s="58" t="str">
        <f>IF(OR($I43=1,AND($I43=0,$L43=1)),中間シート!AR43,"")</f>
        <v/>
      </c>
      <c r="AS43" s="55"/>
      <c r="AT43" s="55"/>
      <c r="AU43" s="55"/>
      <c r="AV43" s="58" t="str">
        <f>IF(OR($I43=1,AND($I43=0,$L43=1)),中間シート!AS43,"")</f>
        <v/>
      </c>
      <c r="AW43" s="58" t="str">
        <f>IF(OR($I43=1,AND($I43=0,$L43=1)),中間シート!AT43,"")</f>
        <v/>
      </c>
      <c r="AX43" s="58" t="str">
        <f>IF(OR($I43=1,AND($I43=0,$L43=1)),中間シート!AU43,"")</f>
        <v/>
      </c>
      <c r="AY43" s="58" t="str">
        <f>IF(OR($I43=1,AND($I43=0,$L43=1)),中間シート!AV43,"")</f>
        <v/>
      </c>
      <c r="AZ43" s="58" t="str">
        <f>IF(OR($I43=1,AND($I43=0,$L43=1)),中間シート!AW43,"")</f>
        <v/>
      </c>
      <c r="BA43" s="58" t="str">
        <f>IF(OR($I43=1,AND($I43=0,$L43=1)),中間シート!AX43,"")</f>
        <v/>
      </c>
      <c r="BB43" s="58" t="str">
        <f>IF(OR($I43=1,AND($I43=0,$L43=1)),中間シート!AY43,"")</f>
        <v/>
      </c>
      <c r="BC43" s="58" t="str">
        <f>IF(OR($I43=1,AND($I43=0,$L43=1)),中間シート!AZ43,"")</f>
        <v/>
      </c>
      <c r="BD43" s="55"/>
    </row>
    <row r="44" spans="1:56">
      <c r="A44" s="77">
        <f>中間シート!A44</f>
        <v>39</v>
      </c>
      <c r="B44" s="55">
        <f>中間シート!B44</f>
        <v>10</v>
      </c>
      <c r="C44" s="55" t="str">
        <f>中間シート!C44</f>
        <v/>
      </c>
      <c r="D44" s="55">
        <f>中間シート!D44</f>
        <v>0</v>
      </c>
      <c r="E44" s="55">
        <f>中間シート!E44</f>
        <v>0</v>
      </c>
      <c r="F44" s="55">
        <f>中間シート!F44</f>
        <v>0</v>
      </c>
      <c r="G44" s="55">
        <f>中間シート!G44</f>
        <v>3</v>
      </c>
      <c r="H44" s="55">
        <f>中間シート!H44</f>
        <v>0</v>
      </c>
      <c r="I44" s="55">
        <f>中間シート!I44</f>
        <v>0</v>
      </c>
      <c r="J44" s="55">
        <f>中間シート!J44</f>
        <v>0</v>
      </c>
      <c r="K44" s="55">
        <f>中間シート!K44</f>
        <v>0</v>
      </c>
      <c r="L44" s="54">
        <f>中間シート!L44</f>
        <v>0</v>
      </c>
      <c r="M44" s="77">
        <f>中間シート!M44</f>
        <v>0</v>
      </c>
      <c r="N44" s="56"/>
      <c r="O44" s="56"/>
      <c r="P44" s="56"/>
      <c r="Q44" s="57"/>
      <c r="R44" s="79" t="str">
        <f>IF(OR($I44=1,AND($I44=0,$L44=1)),中間シート!R44,"")</f>
        <v/>
      </c>
      <c r="S44" s="58" t="str">
        <f t="shared" si="6"/>
        <v/>
      </c>
      <c r="T44" s="56" t="str">
        <f>IF(OR($I44=1,AND($I44=0,$L44=1)),中間シート!T44,"")</f>
        <v/>
      </c>
      <c r="U44" s="58" t="str">
        <f>IF(OR($I44=1,AND($I44=0,$L44=1)),中間シート!U44,"")</f>
        <v/>
      </c>
      <c r="V44" s="58" t="str">
        <f>IF(OR($I44=1,AND($I44=0,$L44=1)),中間シート!V44,"")</f>
        <v/>
      </c>
      <c r="W44" s="58" t="str">
        <f>IF(OR($I44=1,AND($I44=0,$L44=1)),中間シート!W44,"")</f>
        <v/>
      </c>
      <c r="X44" s="58" t="str">
        <f>IF(OR($I44=1,AND($I44=0,$L44=1)),中間シート!X44,"")</f>
        <v/>
      </c>
      <c r="Y44" s="58" t="str">
        <f>IF(OR($I44=1,AND($I44=0,$L44=1)),中間シート!Y44,"")</f>
        <v/>
      </c>
      <c r="Z44" s="58" t="str">
        <f>IF(OR($I44=1,AND($I44=0,$L44=1)),中間シート!Z44,"")</f>
        <v/>
      </c>
      <c r="AA44" s="58" t="str">
        <f>IF(OR($I44=1,AND($I44=0,$L44=1)),中間シート!AA44,"")</f>
        <v/>
      </c>
      <c r="AB44" s="58" t="str">
        <f>IF(OR($I44=1,AND($I44=0,$L44=1)),中間シート!AB44,"")</f>
        <v/>
      </c>
      <c r="AC44" s="58" t="str">
        <f>IF(OR($I44=1,AND($I44=0,$L44=1)),中間シート!AC44,"")</f>
        <v/>
      </c>
      <c r="AD44" s="58" t="str">
        <f>IF(OR($I44=1,AND($I44=0,$L44=1)),中間シート!AD44,"")</f>
        <v/>
      </c>
      <c r="AE44" s="58" t="str">
        <f>IF(OR($I44=1,AND($I44=0,$L44=1)),中間シート!AE44,"")</f>
        <v/>
      </c>
      <c r="AF44" s="58" t="str">
        <f>IF(OR($I44=1,AND($I44=0,$L44=1)),中間シート!AF44,"")</f>
        <v/>
      </c>
      <c r="AG44" s="152"/>
      <c r="AH44" s="58" t="str">
        <f>IF(OR($I44=1,AND($I44=0,$L44=1)),中間シート!AH44,"")</f>
        <v/>
      </c>
      <c r="AI44" s="58" t="str">
        <f>IF(OR($I44=1,AND($I44=0,$L44=1)),中間シート!AI44,"")</f>
        <v/>
      </c>
      <c r="AJ44" s="58" t="str">
        <f>IF(OR($I44=1,AND($I44=0,$L44=1)),中間シート!AJ44,"")</f>
        <v/>
      </c>
      <c r="AK44" s="58" t="str">
        <f>IF(OR($I44=1,AND($I44=0,$L44=1)),中間シート!AK44,"")</f>
        <v/>
      </c>
      <c r="AL44" s="58" t="str">
        <f>IF(OR($I44=1,AND($I44=0,$L44=1)),中間シート!AL44,"")</f>
        <v/>
      </c>
      <c r="AM44" s="58" t="str">
        <f>IF($H44=1,中間シート!AM44,"")</f>
        <v/>
      </c>
      <c r="AN44" s="58" t="str">
        <f>IF($H44=1,中間シート!AN44,"")</f>
        <v/>
      </c>
      <c r="AO44" s="58" t="str">
        <f>IF($H44=1,中間シート!AO44,"")</f>
        <v/>
      </c>
      <c r="AP44" s="152"/>
      <c r="AQ44" s="152"/>
      <c r="AR44" s="58" t="str">
        <f>IF(OR($I44=1,AND($I44=0,$L44=1)),中間シート!AR44,"")</f>
        <v/>
      </c>
      <c r="AS44" s="55"/>
      <c r="AT44" s="55"/>
      <c r="AU44" s="55"/>
      <c r="AV44" s="58" t="str">
        <f>IF(OR($I44=1,AND($I44=0,$L44=1)),中間シート!AS44,"")</f>
        <v/>
      </c>
      <c r="AW44" s="58" t="str">
        <f>IF(OR($I44=1,AND($I44=0,$L44=1)),中間シート!AT44,"")</f>
        <v/>
      </c>
      <c r="AX44" s="58" t="str">
        <f>IF(OR($I44=1,AND($I44=0,$L44=1)),中間シート!AU44,"")</f>
        <v/>
      </c>
      <c r="AY44" s="58" t="str">
        <f>IF(OR($I44=1,AND($I44=0,$L44=1)),中間シート!AV44,"")</f>
        <v/>
      </c>
      <c r="AZ44" s="58" t="str">
        <f>IF(OR($I44=1,AND($I44=0,$L44=1)),中間シート!AW44,"")</f>
        <v/>
      </c>
      <c r="BA44" s="58" t="str">
        <f>IF(OR($I44=1,AND($I44=0,$L44=1)),中間シート!AX44,"")</f>
        <v/>
      </c>
      <c r="BB44" s="58" t="str">
        <f>IF(OR($I44=1,AND($I44=0,$L44=1)),中間シート!AY44,"")</f>
        <v/>
      </c>
      <c r="BC44" s="58" t="str">
        <f>IF(OR($I44=1,AND($I44=0,$L44=1)),中間シート!AZ44,"")</f>
        <v/>
      </c>
      <c r="BD44" s="55"/>
    </row>
    <row r="45" spans="1:56">
      <c r="A45" s="77">
        <f>中間シート!A45</f>
        <v>40</v>
      </c>
      <c r="B45" s="55">
        <f>中間シート!B45</f>
        <v>10</v>
      </c>
      <c r="C45" s="55" t="str">
        <f>中間シート!C45</f>
        <v/>
      </c>
      <c r="D45" s="55">
        <f>中間シート!D45</f>
        <v>0</v>
      </c>
      <c r="E45" s="55">
        <f>中間シート!E45</f>
        <v>0</v>
      </c>
      <c r="F45" s="55">
        <f>中間シート!F45</f>
        <v>0</v>
      </c>
      <c r="G45" s="55">
        <f>中間シート!G45</f>
        <v>4</v>
      </c>
      <c r="H45" s="55">
        <f>中間シート!H45</f>
        <v>0</v>
      </c>
      <c r="I45" s="55">
        <f>中間シート!I45</f>
        <v>0</v>
      </c>
      <c r="J45" s="55">
        <f>中間シート!J45</f>
        <v>0</v>
      </c>
      <c r="K45" s="55">
        <f>中間シート!K45</f>
        <v>0</v>
      </c>
      <c r="L45" s="54">
        <f>中間シート!L45</f>
        <v>0</v>
      </c>
      <c r="M45" s="77">
        <f>中間シート!M45</f>
        <v>0</v>
      </c>
      <c r="N45" s="56"/>
      <c r="O45" s="56"/>
      <c r="P45" s="56"/>
      <c r="Q45" s="57"/>
      <c r="R45" s="79" t="str">
        <f>IF(OR($I45=1,AND($I45=0,$L45=1)),中間シート!R45,"")</f>
        <v/>
      </c>
      <c r="S45" s="58" t="str">
        <f t="shared" si="6"/>
        <v/>
      </c>
      <c r="T45" s="56" t="str">
        <f>IF(OR($I45=1,AND($I45=0,$L45=1)),中間シート!T45,"")</f>
        <v/>
      </c>
      <c r="U45" s="58" t="str">
        <f>IF(OR($I45=1,AND($I45=0,$L45=1)),中間シート!U45,"")</f>
        <v/>
      </c>
      <c r="V45" s="58" t="str">
        <f>IF(OR($I45=1,AND($I45=0,$L45=1)),中間シート!V45,"")</f>
        <v/>
      </c>
      <c r="W45" s="58" t="str">
        <f>IF(OR($I45=1,AND($I45=0,$L45=1)),中間シート!W45,"")</f>
        <v/>
      </c>
      <c r="X45" s="58" t="str">
        <f>IF(OR($I45=1,AND($I45=0,$L45=1)),中間シート!X45,"")</f>
        <v/>
      </c>
      <c r="Y45" s="58" t="str">
        <f>IF(OR($I45=1,AND($I45=0,$L45=1)),中間シート!Y45,"")</f>
        <v/>
      </c>
      <c r="Z45" s="58" t="str">
        <f>IF(OR($I45=1,AND($I45=0,$L45=1)),中間シート!Z45,"")</f>
        <v/>
      </c>
      <c r="AA45" s="58" t="str">
        <f>IF(OR($I45=1,AND($I45=0,$L45=1)),中間シート!AA45,"")</f>
        <v/>
      </c>
      <c r="AB45" s="58" t="str">
        <f>IF(OR($I45=1,AND($I45=0,$L45=1)),中間シート!AB45,"")</f>
        <v/>
      </c>
      <c r="AC45" s="58" t="str">
        <f>IF(OR($I45=1,AND($I45=0,$L45=1)),中間シート!AC45,"")</f>
        <v/>
      </c>
      <c r="AD45" s="58" t="str">
        <f>IF(OR($I45=1,AND($I45=0,$L45=1)),中間シート!AD45,"")</f>
        <v/>
      </c>
      <c r="AE45" s="58" t="str">
        <f>IF(OR($I45=1,AND($I45=0,$L45=1)),中間シート!AE45,"")</f>
        <v/>
      </c>
      <c r="AF45" s="58" t="str">
        <f>IF(OR($I45=1,AND($I45=0,$L45=1)),中間シート!AF45,"")</f>
        <v/>
      </c>
      <c r="AG45" s="152"/>
      <c r="AH45" s="58" t="str">
        <f>IF(OR($I45=1,AND($I45=0,$L45=1)),中間シート!AH45,"")</f>
        <v/>
      </c>
      <c r="AI45" s="58" t="str">
        <f>IF(OR($I45=1,AND($I45=0,$L45=1)),中間シート!AI45,"")</f>
        <v/>
      </c>
      <c r="AJ45" s="58" t="str">
        <f>IF(OR($I45=1,AND($I45=0,$L45=1)),中間シート!AJ45,"")</f>
        <v/>
      </c>
      <c r="AK45" s="58" t="str">
        <f>IF(OR($I45=1,AND($I45=0,$L45=1)),中間シート!AK45,"")</f>
        <v/>
      </c>
      <c r="AL45" s="58" t="str">
        <f>IF(OR($I45=1,AND($I45=0,$L45=1)),中間シート!AL45,"")</f>
        <v/>
      </c>
      <c r="AM45" s="58" t="str">
        <f>IF($H45=1,中間シート!AM45,"")</f>
        <v/>
      </c>
      <c r="AN45" s="58" t="str">
        <f>IF($H45=1,中間シート!AN45,"")</f>
        <v/>
      </c>
      <c r="AO45" s="58" t="str">
        <f>IF($H45=1,中間シート!AO45,"")</f>
        <v/>
      </c>
      <c r="AP45" s="152"/>
      <c r="AQ45" s="152"/>
      <c r="AR45" s="58" t="str">
        <f>IF(OR($I45=1,AND($I45=0,$L45=1)),中間シート!AR45,"")</f>
        <v/>
      </c>
      <c r="AS45" s="55"/>
      <c r="AT45" s="55"/>
      <c r="AU45" s="55"/>
      <c r="AV45" s="58" t="str">
        <f>IF(OR($I45=1,AND($I45=0,$L45=1)),中間シート!AS45,"")</f>
        <v/>
      </c>
      <c r="AW45" s="58" t="str">
        <f>IF(OR($I45=1,AND($I45=0,$L45=1)),中間シート!AT45,"")</f>
        <v/>
      </c>
      <c r="AX45" s="58" t="str">
        <f>IF(OR($I45=1,AND($I45=0,$L45=1)),中間シート!AU45,"")</f>
        <v/>
      </c>
      <c r="AY45" s="58" t="str">
        <f>IF(OR($I45=1,AND($I45=0,$L45=1)),中間シート!AV45,"")</f>
        <v/>
      </c>
      <c r="AZ45" s="58" t="str">
        <f>IF(OR($I45=1,AND($I45=0,$L45=1)),中間シート!AW45,"")</f>
        <v/>
      </c>
      <c r="BA45" s="58" t="str">
        <f>IF(OR($I45=1,AND($I45=0,$L45=1)),中間シート!AX45,"")</f>
        <v/>
      </c>
      <c r="BB45" s="58" t="str">
        <f>IF(OR($I45=1,AND($I45=0,$L45=1)),中間シート!AY45,"")</f>
        <v/>
      </c>
      <c r="BC45" s="58" t="str">
        <f>IF(OR($I45=1,AND($I45=0,$L45=1)),中間シート!AZ45,"")</f>
        <v/>
      </c>
      <c r="BD45" s="55"/>
    </row>
    <row r="46" spans="1:56">
      <c r="A46" s="77">
        <f>中間シート!A46</f>
        <v>41</v>
      </c>
      <c r="B46" s="55">
        <f>中間シート!B46</f>
        <v>11</v>
      </c>
      <c r="C46" s="55" t="str">
        <f>中間シート!C46</f>
        <v/>
      </c>
      <c r="D46" s="55">
        <f>中間シート!D46</f>
        <v>0</v>
      </c>
      <c r="E46" s="55">
        <f>中間シート!E46</f>
        <v>0</v>
      </c>
      <c r="F46" s="55">
        <f>中間シート!F46</f>
        <v>0</v>
      </c>
      <c r="G46" s="55">
        <f>中間シート!G46</f>
        <v>1</v>
      </c>
      <c r="H46" s="55">
        <f>中間シート!H46</f>
        <v>0</v>
      </c>
      <c r="I46" s="55">
        <f>中間シート!I46</f>
        <v>0</v>
      </c>
      <c r="J46" s="55">
        <f>中間シート!J46</f>
        <v>0</v>
      </c>
      <c r="K46" s="55">
        <f>中間シート!K46</f>
        <v>0</v>
      </c>
      <c r="L46" s="54">
        <f>中間シート!L46</f>
        <v>0</v>
      </c>
      <c r="M46" s="77">
        <f>中間シート!M46</f>
        <v>0</v>
      </c>
      <c r="N46" s="56"/>
      <c r="O46" s="56"/>
      <c r="P46" s="56"/>
      <c r="Q46" s="57"/>
      <c r="R46" s="79" t="str">
        <f>IF(OR($I46=1,AND($I46=0,$L46=1)),中間シート!R46,"")</f>
        <v/>
      </c>
      <c r="S46" s="58" t="str">
        <f t="shared" si="6"/>
        <v/>
      </c>
      <c r="T46" s="56" t="str">
        <f>IF(OR($I46=1,AND($I46=0,$L46=1)),中間シート!T46,"")</f>
        <v/>
      </c>
      <c r="U46" s="58" t="str">
        <f>IF(OR($I46=1,AND($I46=0,$L46=1)),中間シート!U46,"")</f>
        <v/>
      </c>
      <c r="V46" s="58" t="str">
        <f>IF(OR($I46=1,AND($I46=0,$L46=1)),中間シート!V46,"")</f>
        <v/>
      </c>
      <c r="W46" s="58" t="str">
        <f>IF(OR($I46=1,AND($I46=0,$L46=1)),中間シート!W46,"")</f>
        <v/>
      </c>
      <c r="X46" s="58" t="str">
        <f>IF(OR($I46=1,AND($I46=0,$L46=1)),中間シート!X46,"")</f>
        <v/>
      </c>
      <c r="Y46" s="58" t="str">
        <f>IF(OR($I46=1,AND($I46=0,$L46=1)),中間シート!Y46,"")</f>
        <v/>
      </c>
      <c r="Z46" s="58" t="str">
        <f>IF(OR($I46=1,AND($I46=0,$L46=1)),中間シート!Z46,"")</f>
        <v/>
      </c>
      <c r="AA46" s="58" t="str">
        <f>IF(OR($I46=1,AND($I46=0,$L46=1)),中間シート!AA46,"")</f>
        <v/>
      </c>
      <c r="AB46" s="58" t="str">
        <f>IF(OR($I46=1,AND($I46=0,$L46=1)),中間シート!AB46,"")</f>
        <v/>
      </c>
      <c r="AC46" s="58" t="str">
        <f>IF(OR($I46=1,AND($I46=0,$L46=1)),中間シート!AC46,"")</f>
        <v/>
      </c>
      <c r="AD46" s="58" t="str">
        <f>IF(OR($I46=1,AND($I46=0,$L46=1)),中間シート!AD46,"")</f>
        <v/>
      </c>
      <c r="AE46" s="58" t="str">
        <f>IF(OR($I46=1,AND($I46=0,$L46=1)),中間シート!AE46,"")</f>
        <v/>
      </c>
      <c r="AF46" s="58" t="str">
        <f>IF(OR($I46=1,AND($I46=0,$L46=1)),中間シート!AF46,"")</f>
        <v/>
      </c>
      <c r="AG46" s="152"/>
      <c r="AH46" s="58" t="str">
        <f>IF(OR($I46=1,AND($I46=0,$L46=1)),中間シート!AH46,"")</f>
        <v/>
      </c>
      <c r="AI46" s="58" t="str">
        <f>IF(OR($I46=1,AND($I46=0,$L46=1)),中間シート!AI46,"")</f>
        <v/>
      </c>
      <c r="AJ46" s="58" t="str">
        <f>IF(OR($I46=1,AND($I46=0,$L46=1)),中間シート!AJ46,"")</f>
        <v/>
      </c>
      <c r="AK46" s="58" t="str">
        <f>IF(OR($I46=1,AND($I46=0,$L46=1)),中間シート!AK46,"")</f>
        <v/>
      </c>
      <c r="AL46" s="58" t="str">
        <f>IF(OR($I46=1,AND($I46=0,$L46=1)),中間シート!AL46,"")</f>
        <v/>
      </c>
      <c r="AM46" s="58" t="str">
        <f>IF($H46=1,中間シート!AM46,"")</f>
        <v/>
      </c>
      <c r="AN46" s="58" t="str">
        <f>IF($H46=1,中間シート!AN46,"")</f>
        <v/>
      </c>
      <c r="AO46" s="58" t="str">
        <f>IF($H46=1,中間シート!AO46,"")</f>
        <v/>
      </c>
      <c r="AP46" s="152"/>
      <c r="AQ46" s="152"/>
      <c r="AR46" s="58" t="str">
        <f>IF(OR($I46=1,AND($I46=0,$L46=1)),中間シート!AR46,"")</f>
        <v/>
      </c>
      <c r="AS46" s="55"/>
      <c r="AT46" s="55"/>
      <c r="AU46" s="55"/>
      <c r="AV46" s="58" t="str">
        <f>IF(OR($I46=1,AND($I46=0,$L46=1)),中間シート!AS46,"")</f>
        <v/>
      </c>
      <c r="AW46" s="58" t="str">
        <f>IF(OR($I46=1,AND($I46=0,$L46=1)),中間シート!AT46,"")</f>
        <v/>
      </c>
      <c r="AX46" s="58" t="str">
        <f>IF(OR($I46=1,AND($I46=0,$L46=1)),中間シート!AU46,"")</f>
        <v/>
      </c>
      <c r="AY46" s="58" t="str">
        <f>IF(OR($I46=1,AND($I46=0,$L46=1)),中間シート!AV46,"")</f>
        <v/>
      </c>
      <c r="AZ46" s="58" t="str">
        <f>IF(OR($I46=1,AND($I46=0,$L46=1)),中間シート!AW46,"")</f>
        <v/>
      </c>
      <c r="BA46" s="58" t="str">
        <f>IF(OR($I46=1,AND($I46=0,$L46=1)),中間シート!AX46,"")</f>
        <v/>
      </c>
      <c r="BB46" s="58" t="str">
        <f>IF(OR($I46=1,AND($I46=0,$L46=1)),中間シート!AY46,"")</f>
        <v/>
      </c>
      <c r="BC46" s="58" t="str">
        <f>IF(OR($I46=1,AND($I46=0,$L46=1)),中間シート!AZ46,"")</f>
        <v/>
      </c>
      <c r="BD46" s="55"/>
    </row>
    <row r="47" spans="1:56">
      <c r="A47" s="77">
        <f>中間シート!A47</f>
        <v>42</v>
      </c>
      <c r="B47" s="55">
        <f>中間シート!B47</f>
        <v>11</v>
      </c>
      <c r="C47" s="55" t="str">
        <f>中間シート!C47</f>
        <v/>
      </c>
      <c r="D47" s="55">
        <f>中間シート!D47</f>
        <v>0</v>
      </c>
      <c r="E47" s="55">
        <f>中間シート!E47</f>
        <v>0</v>
      </c>
      <c r="F47" s="55">
        <f>中間シート!F47</f>
        <v>0</v>
      </c>
      <c r="G47" s="55">
        <f>中間シート!G47</f>
        <v>2</v>
      </c>
      <c r="H47" s="55">
        <f>中間シート!H47</f>
        <v>0</v>
      </c>
      <c r="I47" s="55">
        <f>中間シート!I47</f>
        <v>0</v>
      </c>
      <c r="J47" s="55">
        <f>中間シート!J47</f>
        <v>0</v>
      </c>
      <c r="K47" s="55">
        <f>中間シート!K47</f>
        <v>0</v>
      </c>
      <c r="L47" s="54">
        <f>中間シート!L47</f>
        <v>0</v>
      </c>
      <c r="M47" s="77">
        <f>中間シート!M47</f>
        <v>0</v>
      </c>
      <c r="N47" s="56"/>
      <c r="O47" s="56"/>
      <c r="P47" s="56"/>
      <c r="Q47" s="57"/>
      <c r="R47" s="79" t="str">
        <f>IF(OR($I47=1,AND($I47=0,$L47=1)),中間シート!R47,"")</f>
        <v/>
      </c>
      <c r="S47" s="58" t="str">
        <f t="shared" si="6"/>
        <v/>
      </c>
      <c r="T47" s="56" t="str">
        <f>IF(OR($I47=1,AND($I47=0,$L47=1)),中間シート!T47,"")</f>
        <v/>
      </c>
      <c r="U47" s="58" t="str">
        <f>IF(OR($I47=1,AND($I47=0,$L47=1)),中間シート!U47,"")</f>
        <v/>
      </c>
      <c r="V47" s="58" t="str">
        <f>IF(OR($I47=1,AND($I47=0,$L47=1)),中間シート!V47,"")</f>
        <v/>
      </c>
      <c r="W47" s="58" t="str">
        <f>IF(OR($I47=1,AND($I47=0,$L47=1)),中間シート!W47,"")</f>
        <v/>
      </c>
      <c r="X47" s="58" t="str">
        <f>IF(OR($I47=1,AND($I47=0,$L47=1)),中間シート!X47,"")</f>
        <v/>
      </c>
      <c r="Y47" s="58" t="str">
        <f>IF(OR($I47=1,AND($I47=0,$L47=1)),中間シート!Y47,"")</f>
        <v/>
      </c>
      <c r="Z47" s="58" t="str">
        <f>IF(OR($I47=1,AND($I47=0,$L47=1)),中間シート!Z47,"")</f>
        <v/>
      </c>
      <c r="AA47" s="58" t="str">
        <f>IF(OR($I47=1,AND($I47=0,$L47=1)),中間シート!AA47,"")</f>
        <v/>
      </c>
      <c r="AB47" s="58" t="str">
        <f>IF(OR($I47=1,AND($I47=0,$L47=1)),中間シート!AB47,"")</f>
        <v/>
      </c>
      <c r="AC47" s="58" t="str">
        <f>IF(OR($I47=1,AND($I47=0,$L47=1)),中間シート!AC47,"")</f>
        <v/>
      </c>
      <c r="AD47" s="58" t="str">
        <f>IF(OR($I47=1,AND($I47=0,$L47=1)),中間シート!AD47,"")</f>
        <v/>
      </c>
      <c r="AE47" s="58" t="str">
        <f>IF(OR($I47=1,AND($I47=0,$L47=1)),中間シート!AE47,"")</f>
        <v/>
      </c>
      <c r="AF47" s="58" t="str">
        <f>IF(OR($I47=1,AND($I47=0,$L47=1)),中間シート!AF47,"")</f>
        <v/>
      </c>
      <c r="AG47" s="152"/>
      <c r="AH47" s="58" t="str">
        <f>IF(OR($I47=1,AND($I47=0,$L47=1)),中間シート!AH47,"")</f>
        <v/>
      </c>
      <c r="AI47" s="58" t="str">
        <f>IF(OR($I47=1,AND($I47=0,$L47=1)),中間シート!AI47,"")</f>
        <v/>
      </c>
      <c r="AJ47" s="58" t="str">
        <f>IF(OR($I47=1,AND($I47=0,$L47=1)),中間シート!AJ47,"")</f>
        <v/>
      </c>
      <c r="AK47" s="58" t="str">
        <f>IF(OR($I47=1,AND($I47=0,$L47=1)),中間シート!AK47,"")</f>
        <v/>
      </c>
      <c r="AL47" s="58" t="str">
        <f>IF(OR($I47=1,AND($I47=0,$L47=1)),中間シート!AL47,"")</f>
        <v/>
      </c>
      <c r="AM47" s="58" t="str">
        <f>IF($H47=1,中間シート!AM47,"")</f>
        <v/>
      </c>
      <c r="AN47" s="58" t="str">
        <f>IF($H47=1,中間シート!AN47,"")</f>
        <v/>
      </c>
      <c r="AO47" s="58" t="str">
        <f>IF($H47=1,中間シート!AO47,"")</f>
        <v/>
      </c>
      <c r="AP47" s="152"/>
      <c r="AQ47" s="152"/>
      <c r="AR47" s="58" t="str">
        <f>IF(OR($I47=1,AND($I47=0,$L47=1)),中間シート!AR47,"")</f>
        <v/>
      </c>
      <c r="AS47" s="55"/>
      <c r="AT47" s="55"/>
      <c r="AU47" s="55"/>
      <c r="AV47" s="58" t="str">
        <f>IF(OR($I47=1,AND($I47=0,$L47=1)),中間シート!AS47,"")</f>
        <v/>
      </c>
      <c r="AW47" s="58" t="str">
        <f>IF(OR($I47=1,AND($I47=0,$L47=1)),中間シート!AT47,"")</f>
        <v/>
      </c>
      <c r="AX47" s="58" t="str">
        <f>IF(OR($I47=1,AND($I47=0,$L47=1)),中間シート!AU47,"")</f>
        <v/>
      </c>
      <c r="AY47" s="58" t="str">
        <f>IF(OR($I47=1,AND($I47=0,$L47=1)),中間シート!AV47,"")</f>
        <v/>
      </c>
      <c r="AZ47" s="58" t="str">
        <f>IF(OR($I47=1,AND($I47=0,$L47=1)),中間シート!AW47,"")</f>
        <v/>
      </c>
      <c r="BA47" s="58" t="str">
        <f>IF(OR($I47=1,AND($I47=0,$L47=1)),中間シート!AX47,"")</f>
        <v/>
      </c>
      <c r="BB47" s="58" t="str">
        <f>IF(OR($I47=1,AND($I47=0,$L47=1)),中間シート!AY47,"")</f>
        <v/>
      </c>
      <c r="BC47" s="58" t="str">
        <f>IF(OR($I47=1,AND($I47=0,$L47=1)),中間シート!AZ47,"")</f>
        <v/>
      </c>
      <c r="BD47" s="55"/>
    </row>
    <row r="48" spans="1:56">
      <c r="A48" s="77">
        <f>中間シート!A48</f>
        <v>43</v>
      </c>
      <c r="B48" s="55">
        <f>中間シート!B48</f>
        <v>11</v>
      </c>
      <c r="C48" s="55" t="str">
        <f>中間シート!C48</f>
        <v/>
      </c>
      <c r="D48" s="55">
        <f>中間シート!D48</f>
        <v>0</v>
      </c>
      <c r="E48" s="55">
        <f>中間シート!E48</f>
        <v>0</v>
      </c>
      <c r="F48" s="55">
        <f>中間シート!F48</f>
        <v>0</v>
      </c>
      <c r="G48" s="55">
        <f>中間シート!G48</f>
        <v>3</v>
      </c>
      <c r="H48" s="55">
        <f>中間シート!H48</f>
        <v>0</v>
      </c>
      <c r="I48" s="55">
        <f>中間シート!I48</f>
        <v>0</v>
      </c>
      <c r="J48" s="55">
        <f>中間シート!J48</f>
        <v>0</v>
      </c>
      <c r="K48" s="55">
        <f>中間シート!K48</f>
        <v>0</v>
      </c>
      <c r="L48" s="54">
        <f>中間シート!L48</f>
        <v>0</v>
      </c>
      <c r="M48" s="77">
        <f>中間シート!M48</f>
        <v>0</v>
      </c>
      <c r="N48" s="56"/>
      <c r="O48" s="56"/>
      <c r="P48" s="56"/>
      <c r="Q48" s="57"/>
      <c r="R48" s="79" t="str">
        <f>IF(OR($I48=1,AND($I48=0,$L48=1)),中間シート!R48,"")</f>
        <v/>
      </c>
      <c r="S48" s="58" t="str">
        <f t="shared" si="6"/>
        <v/>
      </c>
      <c r="T48" s="56" t="str">
        <f>IF(OR($I48=1,AND($I48=0,$L48=1)),中間シート!T48,"")</f>
        <v/>
      </c>
      <c r="U48" s="58" t="str">
        <f>IF(OR($I48=1,AND($I48=0,$L48=1)),中間シート!U48,"")</f>
        <v/>
      </c>
      <c r="V48" s="58" t="str">
        <f>IF(OR($I48=1,AND($I48=0,$L48=1)),中間シート!V48,"")</f>
        <v/>
      </c>
      <c r="W48" s="58" t="str">
        <f>IF(OR($I48=1,AND($I48=0,$L48=1)),中間シート!W48,"")</f>
        <v/>
      </c>
      <c r="X48" s="58" t="str">
        <f>IF(OR($I48=1,AND($I48=0,$L48=1)),中間シート!X48,"")</f>
        <v/>
      </c>
      <c r="Y48" s="58" t="str">
        <f>IF(OR($I48=1,AND($I48=0,$L48=1)),中間シート!Y48,"")</f>
        <v/>
      </c>
      <c r="Z48" s="58" t="str">
        <f>IF(OR($I48=1,AND($I48=0,$L48=1)),中間シート!Z48,"")</f>
        <v/>
      </c>
      <c r="AA48" s="58" t="str">
        <f>IF(OR($I48=1,AND($I48=0,$L48=1)),中間シート!AA48,"")</f>
        <v/>
      </c>
      <c r="AB48" s="58" t="str">
        <f>IF(OR($I48=1,AND($I48=0,$L48=1)),中間シート!AB48,"")</f>
        <v/>
      </c>
      <c r="AC48" s="58" t="str">
        <f>IF(OR($I48=1,AND($I48=0,$L48=1)),中間シート!AC48,"")</f>
        <v/>
      </c>
      <c r="AD48" s="58" t="str">
        <f>IF(OR($I48=1,AND($I48=0,$L48=1)),中間シート!AD48,"")</f>
        <v/>
      </c>
      <c r="AE48" s="58" t="str">
        <f>IF(OR($I48=1,AND($I48=0,$L48=1)),中間シート!AE48,"")</f>
        <v/>
      </c>
      <c r="AF48" s="58" t="str">
        <f>IF(OR($I48=1,AND($I48=0,$L48=1)),中間シート!AF48,"")</f>
        <v/>
      </c>
      <c r="AG48" s="152"/>
      <c r="AH48" s="58" t="str">
        <f>IF(OR($I48=1,AND($I48=0,$L48=1)),中間シート!AH48,"")</f>
        <v/>
      </c>
      <c r="AI48" s="58" t="str">
        <f>IF(OR($I48=1,AND($I48=0,$L48=1)),中間シート!AI48,"")</f>
        <v/>
      </c>
      <c r="AJ48" s="58" t="str">
        <f>IF(OR($I48=1,AND($I48=0,$L48=1)),中間シート!AJ48,"")</f>
        <v/>
      </c>
      <c r="AK48" s="58" t="str">
        <f>IF(OR($I48=1,AND($I48=0,$L48=1)),中間シート!AK48,"")</f>
        <v/>
      </c>
      <c r="AL48" s="58" t="str">
        <f>IF(OR($I48=1,AND($I48=0,$L48=1)),中間シート!AL48,"")</f>
        <v/>
      </c>
      <c r="AM48" s="58" t="str">
        <f>IF($H48=1,中間シート!AM48,"")</f>
        <v/>
      </c>
      <c r="AN48" s="58" t="str">
        <f>IF($H48=1,中間シート!AN48,"")</f>
        <v/>
      </c>
      <c r="AO48" s="58" t="str">
        <f>IF($H48=1,中間シート!AO48,"")</f>
        <v/>
      </c>
      <c r="AP48" s="152"/>
      <c r="AQ48" s="152"/>
      <c r="AR48" s="58" t="str">
        <f>IF(OR($I48=1,AND($I48=0,$L48=1)),中間シート!AR48,"")</f>
        <v/>
      </c>
      <c r="AS48" s="55"/>
      <c r="AT48" s="55"/>
      <c r="AU48" s="55"/>
      <c r="AV48" s="58" t="str">
        <f>IF(OR($I48=1,AND($I48=0,$L48=1)),中間シート!AS48,"")</f>
        <v/>
      </c>
      <c r="AW48" s="58" t="str">
        <f>IF(OR($I48=1,AND($I48=0,$L48=1)),中間シート!AT48,"")</f>
        <v/>
      </c>
      <c r="AX48" s="58" t="str">
        <f>IF(OR($I48=1,AND($I48=0,$L48=1)),中間シート!AU48,"")</f>
        <v/>
      </c>
      <c r="AY48" s="58" t="str">
        <f>IF(OR($I48=1,AND($I48=0,$L48=1)),中間シート!AV48,"")</f>
        <v/>
      </c>
      <c r="AZ48" s="58" t="str">
        <f>IF(OR($I48=1,AND($I48=0,$L48=1)),中間シート!AW48,"")</f>
        <v/>
      </c>
      <c r="BA48" s="58" t="str">
        <f>IF(OR($I48=1,AND($I48=0,$L48=1)),中間シート!AX48,"")</f>
        <v/>
      </c>
      <c r="BB48" s="58" t="str">
        <f>IF(OR($I48=1,AND($I48=0,$L48=1)),中間シート!AY48,"")</f>
        <v/>
      </c>
      <c r="BC48" s="58" t="str">
        <f>IF(OR($I48=1,AND($I48=0,$L48=1)),中間シート!AZ48,"")</f>
        <v/>
      </c>
      <c r="BD48" s="55"/>
    </row>
    <row r="49" spans="1:56">
      <c r="A49" s="77">
        <f>中間シート!A49</f>
        <v>44</v>
      </c>
      <c r="B49" s="55">
        <f>中間シート!B49</f>
        <v>11</v>
      </c>
      <c r="C49" s="55" t="str">
        <f>中間シート!C49</f>
        <v/>
      </c>
      <c r="D49" s="55">
        <f>中間シート!D49</f>
        <v>0</v>
      </c>
      <c r="E49" s="55">
        <f>中間シート!E49</f>
        <v>0</v>
      </c>
      <c r="F49" s="55">
        <f>中間シート!F49</f>
        <v>0</v>
      </c>
      <c r="G49" s="55">
        <f>中間シート!G49</f>
        <v>4</v>
      </c>
      <c r="H49" s="55">
        <f>中間シート!H49</f>
        <v>0</v>
      </c>
      <c r="I49" s="55">
        <f>中間シート!I49</f>
        <v>0</v>
      </c>
      <c r="J49" s="55">
        <f>中間シート!J49</f>
        <v>0</v>
      </c>
      <c r="K49" s="55">
        <f>中間シート!K49</f>
        <v>0</v>
      </c>
      <c r="L49" s="54">
        <f>中間シート!L49</f>
        <v>0</v>
      </c>
      <c r="M49" s="77">
        <f>中間シート!M49</f>
        <v>0</v>
      </c>
      <c r="N49" s="56"/>
      <c r="O49" s="56"/>
      <c r="P49" s="56"/>
      <c r="Q49" s="57"/>
      <c r="R49" s="79" t="str">
        <f>IF(OR($I49=1,AND($I49=0,$L49=1)),中間シート!R49,"")</f>
        <v/>
      </c>
      <c r="S49" s="58" t="str">
        <f t="shared" si="6"/>
        <v/>
      </c>
      <c r="T49" s="56" t="str">
        <f>IF(OR($I49=1,AND($I49=0,$L49=1)),中間シート!T49,"")</f>
        <v/>
      </c>
      <c r="U49" s="58" t="str">
        <f>IF(OR($I49=1,AND($I49=0,$L49=1)),中間シート!U49,"")</f>
        <v/>
      </c>
      <c r="V49" s="58" t="str">
        <f>IF(OR($I49=1,AND($I49=0,$L49=1)),中間シート!V49,"")</f>
        <v/>
      </c>
      <c r="W49" s="58" t="str">
        <f>IF(OR($I49=1,AND($I49=0,$L49=1)),中間シート!W49,"")</f>
        <v/>
      </c>
      <c r="X49" s="58" t="str">
        <f>IF(OR($I49=1,AND($I49=0,$L49=1)),中間シート!X49,"")</f>
        <v/>
      </c>
      <c r="Y49" s="58" t="str">
        <f>IF(OR($I49=1,AND($I49=0,$L49=1)),中間シート!Y49,"")</f>
        <v/>
      </c>
      <c r="Z49" s="58" t="str">
        <f>IF(OR($I49=1,AND($I49=0,$L49=1)),中間シート!Z49,"")</f>
        <v/>
      </c>
      <c r="AA49" s="58" t="str">
        <f>IF(OR($I49=1,AND($I49=0,$L49=1)),中間シート!AA49,"")</f>
        <v/>
      </c>
      <c r="AB49" s="58" t="str">
        <f>IF(OR($I49=1,AND($I49=0,$L49=1)),中間シート!AB49,"")</f>
        <v/>
      </c>
      <c r="AC49" s="58" t="str">
        <f>IF(OR($I49=1,AND($I49=0,$L49=1)),中間シート!AC49,"")</f>
        <v/>
      </c>
      <c r="AD49" s="58" t="str">
        <f>IF(OR($I49=1,AND($I49=0,$L49=1)),中間シート!AD49,"")</f>
        <v/>
      </c>
      <c r="AE49" s="58" t="str">
        <f>IF(OR($I49=1,AND($I49=0,$L49=1)),中間シート!AE49,"")</f>
        <v/>
      </c>
      <c r="AF49" s="58" t="str">
        <f>IF(OR($I49=1,AND($I49=0,$L49=1)),中間シート!AF49,"")</f>
        <v/>
      </c>
      <c r="AG49" s="152"/>
      <c r="AH49" s="58" t="str">
        <f>IF(OR($I49=1,AND($I49=0,$L49=1)),中間シート!AH49,"")</f>
        <v/>
      </c>
      <c r="AI49" s="58" t="str">
        <f>IF(OR($I49=1,AND($I49=0,$L49=1)),中間シート!AI49,"")</f>
        <v/>
      </c>
      <c r="AJ49" s="58" t="str">
        <f>IF(OR($I49=1,AND($I49=0,$L49=1)),中間シート!AJ49,"")</f>
        <v/>
      </c>
      <c r="AK49" s="58" t="str">
        <f>IF(OR($I49=1,AND($I49=0,$L49=1)),中間シート!AK49,"")</f>
        <v/>
      </c>
      <c r="AL49" s="58" t="str">
        <f>IF(OR($I49=1,AND($I49=0,$L49=1)),中間シート!AL49,"")</f>
        <v/>
      </c>
      <c r="AM49" s="58" t="str">
        <f>IF($H49=1,中間シート!AM49,"")</f>
        <v/>
      </c>
      <c r="AN49" s="58" t="str">
        <f>IF($H49=1,中間シート!AN49,"")</f>
        <v/>
      </c>
      <c r="AO49" s="58" t="str">
        <f>IF($H49=1,中間シート!AO49,"")</f>
        <v/>
      </c>
      <c r="AP49" s="152"/>
      <c r="AQ49" s="152"/>
      <c r="AR49" s="58" t="str">
        <f>IF(OR($I49=1,AND($I49=0,$L49=1)),中間シート!AR49,"")</f>
        <v/>
      </c>
      <c r="AS49" s="55"/>
      <c r="AT49" s="55"/>
      <c r="AU49" s="55"/>
      <c r="AV49" s="58" t="str">
        <f>IF(OR($I49=1,AND($I49=0,$L49=1)),中間シート!AS49,"")</f>
        <v/>
      </c>
      <c r="AW49" s="58" t="str">
        <f>IF(OR($I49=1,AND($I49=0,$L49=1)),中間シート!AT49,"")</f>
        <v/>
      </c>
      <c r="AX49" s="58" t="str">
        <f>IF(OR($I49=1,AND($I49=0,$L49=1)),中間シート!AU49,"")</f>
        <v/>
      </c>
      <c r="AY49" s="58" t="str">
        <f>IF(OR($I49=1,AND($I49=0,$L49=1)),中間シート!AV49,"")</f>
        <v/>
      </c>
      <c r="AZ49" s="58" t="str">
        <f>IF(OR($I49=1,AND($I49=0,$L49=1)),中間シート!AW49,"")</f>
        <v/>
      </c>
      <c r="BA49" s="58" t="str">
        <f>IF(OR($I49=1,AND($I49=0,$L49=1)),中間シート!AX49,"")</f>
        <v/>
      </c>
      <c r="BB49" s="58" t="str">
        <f>IF(OR($I49=1,AND($I49=0,$L49=1)),中間シート!AY49,"")</f>
        <v/>
      </c>
      <c r="BC49" s="58" t="str">
        <f>IF(OR($I49=1,AND($I49=0,$L49=1)),中間シート!AZ49,"")</f>
        <v/>
      </c>
      <c r="BD49" s="55"/>
    </row>
    <row r="50" spans="1:56">
      <c r="A50" s="77">
        <f>中間シート!A50</f>
        <v>45</v>
      </c>
      <c r="B50" s="55">
        <f>中間シート!B50</f>
        <v>12</v>
      </c>
      <c r="C50" s="55" t="str">
        <f>中間シート!C50</f>
        <v/>
      </c>
      <c r="D50" s="55">
        <f>中間シート!D50</f>
        <v>0</v>
      </c>
      <c r="E50" s="55">
        <f>中間シート!E50</f>
        <v>0</v>
      </c>
      <c r="F50" s="55">
        <f>中間シート!F50</f>
        <v>0</v>
      </c>
      <c r="G50" s="55">
        <f>中間シート!G50</f>
        <v>1</v>
      </c>
      <c r="H50" s="55">
        <f>中間シート!H50</f>
        <v>0</v>
      </c>
      <c r="I50" s="55">
        <f>中間シート!I50</f>
        <v>0</v>
      </c>
      <c r="J50" s="55">
        <f>中間シート!J50</f>
        <v>0</v>
      </c>
      <c r="K50" s="55">
        <f>中間シート!K50</f>
        <v>0</v>
      </c>
      <c r="L50" s="54">
        <f>中間シート!L50</f>
        <v>0</v>
      </c>
      <c r="M50" s="77">
        <f>中間シート!M50</f>
        <v>0</v>
      </c>
      <c r="N50" s="56"/>
      <c r="O50" s="56"/>
      <c r="P50" s="56"/>
      <c r="Q50" s="57"/>
      <c r="R50" s="79" t="str">
        <f>IF(OR($I50=1,AND($I50=0,$L50=1)),中間シート!R50,"")</f>
        <v/>
      </c>
      <c r="S50" s="58" t="str">
        <f t="shared" si="6"/>
        <v/>
      </c>
      <c r="T50" s="56" t="str">
        <f>IF(OR($I50=1,AND($I50=0,$L50=1)),中間シート!T50,"")</f>
        <v/>
      </c>
      <c r="U50" s="58" t="str">
        <f>IF(OR($I50=1,AND($I50=0,$L50=1)),中間シート!U50,"")</f>
        <v/>
      </c>
      <c r="V50" s="58" t="str">
        <f>IF(OR($I50=1,AND($I50=0,$L50=1)),中間シート!V50,"")</f>
        <v/>
      </c>
      <c r="W50" s="58" t="str">
        <f>IF(OR($I50=1,AND($I50=0,$L50=1)),中間シート!W50,"")</f>
        <v/>
      </c>
      <c r="X50" s="58" t="str">
        <f>IF(OR($I50=1,AND($I50=0,$L50=1)),中間シート!X50,"")</f>
        <v/>
      </c>
      <c r="Y50" s="58" t="str">
        <f>IF(OR($I50=1,AND($I50=0,$L50=1)),中間シート!Y50,"")</f>
        <v/>
      </c>
      <c r="Z50" s="58" t="str">
        <f>IF(OR($I50=1,AND($I50=0,$L50=1)),中間シート!Z50,"")</f>
        <v/>
      </c>
      <c r="AA50" s="58" t="str">
        <f>IF(OR($I50=1,AND($I50=0,$L50=1)),中間シート!AA50,"")</f>
        <v/>
      </c>
      <c r="AB50" s="58" t="str">
        <f>IF(OR($I50=1,AND($I50=0,$L50=1)),中間シート!AB50,"")</f>
        <v/>
      </c>
      <c r="AC50" s="58" t="str">
        <f>IF(OR($I50=1,AND($I50=0,$L50=1)),中間シート!AC50,"")</f>
        <v/>
      </c>
      <c r="AD50" s="58" t="str">
        <f>IF(OR($I50=1,AND($I50=0,$L50=1)),中間シート!AD50,"")</f>
        <v/>
      </c>
      <c r="AE50" s="58" t="str">
        <f>IF(OR($I50=1,AND($I50=0,$L50=1)),中間シート!AE50,"")</f>
        <v/>
      </c>
      <c r="AF50" s="58" t="str">
        <f>IF(OR($I50=1,AND($I50=0,$L50=1)),中間シート!AF50,"")</f>
        <v/>
      </c>
      <c r="AG50" s="152"/>
      <c r="AH50" s="58" t="str">
        <f>IF(OR($I50=1,AND($I50=0,$L50=1)),中間シート!AH50,"")</f>
        <v/>
      </c>
      <c r="AI50" s="58" t="str">
        <f>IF(OR($I50=1,AND($I50=0,$L50=1)),中間シート!AI50,"")</f>
        <v/>
      </c>
      <c r="AJ50" s="58" t="str">
        <f>IF(OR($I50=1,AND($I50=0,$L50=1)),中間シート!AJ50,"")</f>
        <v/>
      </c>
      <c r="AK50" s="58" t="str">
        <f>IF(OR($I50=1,AND($I50=0,$L50=1)),中間シート!AK50,"")</f>
        <v/>
      </c>
      <c r="AL50" s="58" t="str">
        <f>IF(OR($I50=1,AND($I50=0,$L50=1)),中間シート!AL50,"")</f>
        <v/>
      </c>
      <c r="AM50" s="58" t="str">
        <f>IF($H50=1,中間シート!AM50,"")</f>
        <v/>
      </c>
      <c r="AN50" s="58" t="str">
        <f>IF($H50=1,中間シート!AN50,"")</f>
        <v/>
      </c>
      <c r="AO50" s="58" t="str">
        <f>IF($H50=1,中間シート!AO50,"")</f>
        <v/>
      </c>
      <c r="AP50" s="152"/>
      <c r="AQ50" s="152"/>
      <c r="AR50" s="58" t="str">
        <f>IF(OR($I50=1,AND($I50=0,$L50=1)),中間シート!AR50,"")</f>
        <v/>
      </c>
      <c r="AS50" s="55"/>
      <c r="AT50" s="55"/>
      <c r="AU50" s="55"/>
      <c r="AV50" s="58" t="str">
        <f>IF(OR($I50=1,AND($I50=0,$L50=1)),中間シート!AS50,"")</f>
        <v/>
      </c>
      <c r="AW50" s="58" t="str">
        <f>IF(OR($I50=1,AND($I50=0,$L50=1)),中間シート!AT50,"")</f>
        <v/>
      </c>
      <c r="AX50" s="58" t="str">
        <f>IF(OR($I50=1,AND($I50=0,$L50=1)),中間シート!AU50,"")</f>
        <v/>
      </c>
      <c r="AY50" s="58" t="str">
        <f>IF(OR($I50=1,AND($I50=0,$L50=1)),中間シート!AV50,"")</f>
        <v/>
      </c>
      <c r="AZ50" s="58" t="str">
        <f>IF(OR($I50=1,AND($I50=0,$L50=1)),中間シート!AW50,"")</f>
        <v/>
      </c>
      <c r="BA50" s="58" t="str">
        <f>IF(OR($I50=1,AND($I50=0,$L50=1)),中間シート!AX50,"")</f>
        <v/>
      </c>
      <c r="BB50" s="58" t="str">
        <f>IF(OR($I50=1,AND($I50=0,$L50=1)),中間シート!AY50,"")</f>
        <v/>
      </c>
      <c r="BC50" s="58" t="str">
        <f>IF(OR($I50=1,AND($I50=0,$L50=1)),中間シート!AZ50,"")</f>
        <v/>
      </c>
      <c r="BD50" s="55"/>
    </row>
    <row r="51" spans="1:56">
      <c r="A51" s="77">
        <f>中間シート!A51</f>
        <v>46</v>
      </c>
      <c r="B51" s="55">
        <f>中間シート!B51</f>
        <v>12</v>
      </c>
      <c r="C51" s="55" t="str">
        <f>中間シート!C51</f>
        <v/>
      </c>
      <c r="D51" s="55">
        <f>中間シート!D51</f>
        <v>0</v>
      </c>
      <c r="E51" s="55">
        <f>中間シート!E51</f>
        <v>0</v>
      </c>
      <c r="F51" s="55">
        <f>中間シート!F51</f>
        <v>0</v>
      </c>
      <c r="G51" s="55">
        <f>中間シート!G51</f>
        <v>2</v>
      </c>
      <c r="H51" s="55">
        <f>中間シート!H51</f>
        <v>0</v>
      </c>
      <c r="I51" s="55">
        <f>中間シート!I51</f>
        <v>0</v>
      </c>
      <c r="J51" s="55">
        <f>中間シート!J51</f>
        <v>0</v>
      </c>
      <c r="K51" s="55">
        <f>中間シート!K51</f>
        <v>0</v>
      </c>
      <c r="L51" s="54">
        <f>中間シート!L51</f>
        <v>0</v>
      </c>
      <c r="M51" s="77">
        <f>中間シート!M51</f>
        <v>0</v>
      </c>
      <c r="N51" s="56"/>
      <c r="O51" s="56"/>
      <c r="P51" s="56"/>
      <c r="Q51" s="57"/>
      <c r="R51" s="79" t="str">
        <f>IF(OR($I51=1,AND($I51=0,$L51=1)),中間シート!R51,"")</f>
        <v/>
      </c>
      <c r="S51" s="58" t="str">
        <f t="shared" si="6"/>
        <v/>
      </c>
      <c r="T51" s="56" t="str">
        <f>IF(OR($I51=1,AND($I51=0,$L51=1)),中間シート!T51,"")</f>
        <v/>
      </c>
      <c r="U51" s="58" t="str">
        <f>IF(OR($I51=1,AND($I51=0,$L51=1)),中間シート!U51,"")</f>
        <v/>
      </c>
      <c r="V51" s="58" t="str">
        <f>IF(OR($I51=1,AND($I51=0,$L51=1)),中間シート!V51,"")</f>
        <v/>
      </c>
      <c r="W51" s="58" t="str">
        <f>IF(OR($I51=1,AND($I51=0,$L51=1)),中間シート!W51,"")</f>
        <v/>
      </c>
      <c r="X51" s="58" t="str">
        <f>IF(OR($I51=1,AND($I51=0,$L51=1)),中間シート!X51,"")</f>
        <v/>
      </c>
      <c r="Y51" s="58" t="str">
        <f>IF(OR($I51=1,AND($I51=0,$L51=1)),中間シート!Y51,"")</f>
        <v/>
      </c>
      <c r="Z51" s="58" t="str">
        <f>IF(OR($I51=1,AND($I51=0,$L51=1)),中間シート!Z51,"")</f>
        <v/>
      </c>
      <c r="AA51" s="58" t="str">
        <f>IF(OR($I51=1,AND($I51=0,$L51=1)),中間シート!AA51,"")</f>
        <v/>
      </c>
      <c r="AB51" s="58" t="str">
        <f>IF(OR($I51=1,AND($I51=0,$L51=1)),中間シート!AB51,"")</f>
        <v/>
      </c>
      <c r="AC51" s="58" t="str">
        <f>IF(OR($I51=1,AND($I51=0,$L51=1)),中間シート!AC51,"")</f>
        <v/>
      </c>
      <c r="AD51" s="58" t="str">
        <f>IF(OR($I51=1,AND($I51=0,$L51=1)),中間シート!AD51,"")</f>
        <v/>
      </c>
      <c r="AE51" s="58" t="str">
        <f>IF(OR($I51=1,AND($I51=0,$L51=1)),中間シート!AE51,"")</f>
        <v/>
      </c>
      <c r="AF51" s="58" t="str">
        <f>IF(OR($I51=1,AND($I51=0,$L51=1)),中間シート!AF51,"")</f>
        <v/>
      </c>
      <c r="AG51" s="152"/>
      <c r="AH51" s="58" t="str">
        <f>IF(OR($I51=1,AND($I51=0,$L51=1)),中間シート!AH51,"")</f>
        <v/>
      </c>
      <c r="AI51" s="58" t="str">
        <f>IF(OR($I51=1,AND($I51=0,$L51=1)),中間シート!AI51,"")</f>
        <v/>
      </c>
      <c r="AJ51" s="58" t="str">
        <f>IF(OR($I51=1,AND($I51=0,$L51=1)),中間シート!AJ51,"")</f>
        <v/>
      </c>
      <c r="AK51" s="58" t="str">
        <f>IF(OR($I51=1,AND($I51=0,$L51=1)),中間シート!AK51,"")</f>
        <v/>
      </c>
      <c r="AL51" s="58" t="str">
        <f>IF(OR($I51=1,AND($I51=0,$L51=1)),中間シート!AL51,"")</f>
        <v/>
      </c>
      <c r="AM51" s="58" t="str">
        <f>IF($H51=1,中間シート!AM51,"")</f>
        <v/>
      </c>
      <c r="AN51" s="58" t="str">
        <f>IF($H51=1,中間シート!AN51,"")</f>
        <v/>
      </c>
      <c r="AO51" s="58" t="str">
        <f>IF($H51=1,中間シート!AO51,"")</f>
        <v/>
      </c>
      <c r="AP51" s="152"/>
      <c r="AQ51" s="152"/>
      <c r="AR51" s="58" t="str">
        <f>IF(OR($I51=1,AND($I51=0,$L51=1)),中間シート!AR51,"")</f>
        <v/>
      </c>
      <c r="AS51" s="55"/>
      <c r="AT51" s="55"/>
      <c r="AU51" s="55"/>
      <c r="AV51" s="58" t="str">
        <f>IF(OR($I51=1,AND($I51=0,$L51=1)),中間シート!AS51,"")</f>
        <v/>
      </c>
      <c r="AW51" s="58" t="str">
        <f>IF(OR($I51=1,AND($I51=0,$L51=1)),中間シート!AT51,"")</f>
        <v/>
      </c>
      <c r="AX51" s="58" t="str">
        <f>IF(OR($I51=1,AND($I51=0,$L51=1)),中間シート!AU51,"")</f>
        <v/>
      </c>
      <c r="AY51" s="58" t="str">
        <f>IF(OR($I51=1,AND($I51=0,$L51=1)),中間シート!AV51,"")</f>
        <v/>
      </c>
      <c r="AZ51" s="58" t="str">
        <f>IF(OR($I51=1,AND($I51=0,$L51=1)),中間シート!AW51,"")</f>
        <v/>
      </c>
      <c r="BA51" s="58" t="str">
        <f>IF(OR($I51=1,AND($I51=0,$L51=1)),中間シート!AX51,"")</f>
        <v/>
      </c>
      <c r="BB51" s="58" t="str">
        <f>IF(OR($I51=1,AND($I51=0,$L51=1)),中間シート!AY51,"")</f>
        <v/>
      </c>
      <c r="BC51" s="58" t="str">
        <f>IF(OR($I51=1,AND($I51=0,$L51=1)),中間シート!AZ51,"")</f>
        <v/>
      </c>
      <c r="BD51" s="55"/>
    </row>
    <row r="52" spans="1:56">
      <c r="A52" s="77">
        <f>中間シート!A52</f>
        <v>47</v>
      </c>
      <c r="B52" s="55">
        <f>中間シート!B52</f>
        <v>12</v>
      </c>
      <c r="C52" s="55" t="str">
        <f>中間シート!C52</f>
        <v/>
      </c>
      <c r="D52" s="55">
        <f>中間シート!D52</f>
        <v>0</v>
      </c>
      <c r="E52" s="55">
        <f>中間シート!E52</f>
        <v>0</v>
      </c>
      <c r="F52" s="55">
        <f>中間シート!F52</f>
        <v>0</v>
      </c>
      <c r="G52" s="55">
        <f>中間シート!G52</f>
        <v>3</v>
      </c>
      <c r="H52" s="55">
        <f>中間シート!H52</f>
        <v>0</v>
      </c>
      <c r="I52" s="55">
        <f>中間シート!I52</f>
        <v>0</v>
      </c>
      <c r="J52" s="55">
        <f>中間シート!J52</f>
        <v>0</v>
      </c>
      <c r="K52" s="55">
        <f>中間シート!K52</f>
        <v>0</v>
      </c>
      <c r="L52" s="54">
        <f>中間シート!L52</f>
        <v>0</v>
      </c>
      <c r="M52" s="77">
        <f>中間シート!M52</f>
        <v>0</v>
      </c>
      <c r="N52" s="56"/>
      <c r="O52" s="56"/>
      <c r="P52" s="56"/>
      <c r="Q52" s="57"/>
      <c r="R52" s="79" t="str">
        <f>IF(OR($I52=1,AND($I52=0,$L52=1)),中間シート!R52,"")</f>
        <v/>
      </c>
      <c r="S52" s="58" t="str">
        <f t="shared" si="6"/>
        <v/>
      </c>
      <c r="T52" s="56" t="str">
        <f>IF(OR($I52=1,AND($I52=0,$L52=1)),中間シート!T52,"")</f>
        <v/>
      </c>
      <c r="U52" s="58" t="str">
        <f>IF(OR($I52=1,AND($I52=0,$L52=1)),中間シート!U52,"")</f>
        <v/>
      </c>
      <c r="V52" s="58" t="str">
        <f>IF(OR($I52=1,AND($I52=0,$L52=1)),中間シート!V52,"")</f>
        <v/>
      </c>
      <c r="W52" s="58" t="str">
        <f>IF(OR($I52=1,AND($I52=0,$L52=1)),中間シート!W52,"")</f>
        <v/>
      </c>
      <c r="X52" s="58" t="str">
        <f>IF(OR($I52=1,AND($I52=0,$L52=1)),中間シート!X52,"")</f>
        <v/>
      </c>
      <c r="Y52" s="58" t="str">
        <f>IF(OR($I52=1,AND($I52=0,$L52=1)),中間シート!Y52,"")</f>
        <v/>
      </c>
      <c r="Z52" s="58" t="str">
        <f>IF(OR($I52=1,AND($I52=0,$L52=1)),中間シート!Z52,"")</f>
        <v/>
      </c>
      <c r="AA52" s="58" t="str">
        <f>IF(OR($I52=1,AND($I52=0,$L52=1)),中間シート!AA52,"")</f>
        <v/>
      </c>
      <c r="AB52" s="58" t="str">
        <f>IF(OR($I52=1,AND($I52=0,$L52=1)),中間シート!AB52,"")</f>
        <v/>
      </c>
      <c r="AC52" s="58" t="str">
        <f>IF(OR($I52=1,AND($I52=0,$L52=1)),中間シート!AC52,"")</f>
        <v/>
      </c>
      <c r="AD52" s="58" t="str">
        <f>IF(OR($I52=1,AND($I52=0,$L52=1)),中間シート!AD52,"")</f>
        <v/>
      </c>
      <c r="AE52" s="58" t="str">
        <f>IF(OR($I52=1,AND($I52=0,$L52=1)),中間シート!AE52,"")</f>
        <v/>
      </c>
      <c r="AF52" s="58" t="str">
        <f>IF(OR($I52=1,AND($I52=0,$L52=1)),中間シート!AF52,"")</f>
        <v/>
      </c>
      <c r="AG52" s="152"/>
      <c r="AH52" s="58" t="str">
        <f>IF(OR($I52=1,AND($I52=0,$L52=1)),中間シート!AH52,"")</f>
        <v/>
      </c>
      <c r="AI52" s="58" t="str">
        <f>IF(OR($I52=1,AND($I52=0,$L52=1)),中間シート!AI52,"")</f>
        <v/>
      </c>
      <c r="AJ52" s="58" t="str">
        <f>IF(OR($I52=1,AND($I52=0,$L52=1)),中間シート!AJ52,"")</f>
        <v/>
      </c>
      <c r="AK52" s="58" t="str">
        <f>IF(OR($I52=1,AND($I52=0,$L52=1)),中間シート!AK52,"")</f>
        <v/>
      </c>
      <c r="AL52" s="58" t="str">
        <f>IF(OR($I52=1,AND($I52=0,$L52=1)),中間シート!AL52,"")</f>
        <v/>
      </c>
      <c r="AM52" s="58" t="str">
        <f>IF($H52=1,中間シート!AM52,"")</f>
        <v/>
      </c>
      <c r="AN52" s="58" t="str">
        <f>IF($H52=1,中間シート!AN52,"")</f>
        <v/>
      </c>
      <c r="AO52" s="58" t="str">
        <f>IF($H52=1,中間シート!AO52,"")</f>
        <v/>
      </c>
      <c r="AP52" s="152"/>
      <c r="AQ52" s="152"/>
      <c r="AR52" s="58" t="str">
        <f>IF(OR($I52=1,AND($I52=0,$L52=1)),中間シート!AR52,"")</f>
        <v/>
      </c>
      <c r="AS52" s="55"/>
      <c r="AT52" s="55"/>
      <c r="AU52" s="55"/>
      <c r="AV52" s="58" t="str">
        <f>IF(OR($I52=1,AND($I52=0,$L52=1)),中間シート!AS52,"")</f>
        <v/>
      </c>
      <c r="AW52" s="58" t="str">
        <f>IF(OR($I52=1,AND($I52=0,$L52=1)),中間シート!AT52,"")</f>
        <v/>
      </c>
      <c r="AX52" s="58" t="str">
        <f>IF(OR($I52=1,AND($I52=0,$L52=1)),中間シート!AU52,"")</f>
        <v/>
      </c>
      <c r="AY52" s="58" t="str">
        <f>IF(OR($I52=1,AND($I52=0,$L52=1)),中間シート!AV52,"")</f>
        <v/>
      </c>
      <c r="AZ52" s="58" t="str">
        <f>IF(OR($I52=1,AND($I52=0,$L52=1)),中間シート!AW52,"")</f>
        <v/>
      </c>
      <c r="BA52" s="58" t="str">
        <f>IF(OR($I52=1,AND($I52=0,$L52=1)),中間シート!AX52,"")</f>
        <v/>
      </c>
      <c r="BB52" s="58" t="str">
        <f>IF(OR($I52=1,AND($I52=0,$L52=1)),中間シート!AY52,"")</f>
        <v/>
      </c>
      <c r="BC52" s="58" t="str">
        <f>IF(OR($I52=1,AND($I52=0,$L52=1)),中間シート!AZ52,"")</f>
        <v/>
      </c>
      <c r="BD52" s="55"/>
    </row>
    <row r="53" spans="1:56">
      <c r="A53" s="77">
        <f>中間シート!A53</f>
        <v>48</v>
      </c>
      <c r="B53" s="55">
        <f>中間シート!B53</f>
        <v>12</v>
      </c>
      <c r="C53" s="55" t="str">
        <f>中間シート!C53</f>
        <v/>
      </c>
      <c r="D53" s="55">
        <f>中間シート!D53</f>
        <v>0</v>
      </c>
      <c r="E53" s="55">
        <f>中間シート!E53</f>
        <v>0</v>
      </c>
      <c r="F53" s="55">
        <f>中間シート!F53</f>
        <v>0</v>
      </c>
      <c r="G53" s="55">
        <f>中間シート!G53</f>
        <v>4</v>
      </c>
      <c r="H53" s="55">
        <f>中間シート!H53</f>
        <v>0</v>
      </c>
      <c r="I53" s="55">
        <f>中間シート!I53</f>
        <v>0</v>
      </c>
      <c r="J53" s="55">
        <f>中間シート!J53</f>
        <v>0</v>
      </c>
      <c r="K53" s="55">
        <f>中間シート!K53</f>
        <v>0</v>
      </c>
      <c r="L53" s="54">
        <f>中間シート!L53</f>
        <v>0</v>
      </c>
      <c r="M53" s="77">
        <f>中間シート!M53</f>
        <v>0</v>
      </c>
      <c r="N53" s="56"/>
      <c r="O53" s="56"/>
      <c r="P53" s="56"/>
      <c r="Q53" s="57"/>
      <c r="R53" s="79" t="str">
        <f>IF(OR($I53=1,AND($I53=0,$L53=1)),中間シート!R53,"")</f>
        <v/>
      </c>
      <c r="S53" s="58" t="str">
        <f t="shared" si="6"/>
        <v/>
      </c>
      <c r="T53" s="56" t="str">
        <f>IF(OR($I53=1,AND($I53=0,$L53=1)),中間シート!T53,"")</f>
        <v/>
      </c>
      <c r="U53" s="58" t="str">
        <f>IF(OR($I53=1,AND($I53=0,$L53=1)),中間シート!U53,"")</f>
        <v/>
      </c>
      <c r="V53" s="58" t="str">
        <f>IF(OR($I53=1,AND($I53=0,$L53=1)),中間シート!V53,"")</f>
        <v/>
      </c>
      <c r="W53" s="58" t="str">
        <f>IF(OR($I53=1,AND($I53=0,$L53=1)),中間シート!W53,"")</f>
        <v/>
      </c>
      <c r="X53" s="58" t="str">
        <f>IF(OR($I53=1,AND($I53=0,$L53=1)),中間シート!X53,"")</f>
        <v/>
      </c>
      <c r="Y53" s="58" t="str">
        <f>IF(OR($I53=1,AND($I53=0,$L53=1)),中間シート!Y53,"")</f>
        <v/>
      </c>
      <c r="Z53" s="58" t="str">
        <f>IF(OR($I53=1,AND($I53=0,$L53=1)),中間シート!Z53,"")</f>
        <v/>
      </c>
      <c r="AA53" s="58" t="str">
        <f>IF(OR($I53=1,AND($I53=0,$L53=1)),中間シート!AA53,"")</f>
        <v/>
      </c>
      <c r="AB53" s="58" t="str">
        <f>IF(OR($I53=1,AND($I53=0,$L53=1)),中間シート!AB53,"")</f>
        <v/>
      </c>
      <c r="AC53" s="58" t="str">
        <f>IF(OR($I53=1,AND($I53=0,$L53=1)),中間シート!AC53,"")</f>
        <v/>
      </c>
      <c r="AD53" s="58" t="str">
        <f>IF(OR($I53=1,AND($I53=0,$L53=1)),中間シート!AD53,"")</f>
        <v/>
      </c>
      <c r="AE53" s="58" t="str">
        <f>IF(OR($I53=1,AND($I53=0,$L53=1)),中間シート!AE53,"")</f>
        <v/>
      </c>
      <c r="AF53" s="58" t="str">
        <f>IF(OR($I53=1,AND($I53=0,$L53=1)),中間シート!AF53,"")</f>
        <v/>
      </c>
      <c r="AG53" s="152"/>
      <c r="AH53" s="58" t="str">
        <f>IF(OR($I53=1,AND($I53=0,$L53=1)),中間シート!AH53,"")</f>
        <v/>
      </c>
      <c r="AI53" s="58" t="str">
        <f>IF(OR($I53=1,AND($I53=0,$L53=1)),中間シート!AI53,"")</f>
        <v/>
      </c>
      <c r="AJ53" s="58" t="str">
        <f>IF(OR($I53=1,AND($I53=0,$L53=1)),中間シート!AJ53,"")</f>
        <v/>
      </c>
      <c r="AK53" s="58" t="str">
        <f>IF(OR($I53=1,AND($I53=0,$L53=1)),中間シート!AK53,"")</f>
        <v/>
      </c>
      <c r="AL53" s="58" t="str">
        <f>IF(OR($I53=1,AND($I53=0,$L53=1)),中間シート!AL53,"")</f>
        <v/>
      </c>
      <c r="AM53" s="58" t="str">
        <f>IF($H53=1,中間シート!AM53,"")</f>
        <v/>
      </c>
      <c r="AN53" s="58" t="str">
        <f>IF($H53=1,中間シート!AN53,"")</f>
        <v/>
      </c>
      <c r="AO53" s="58" t="str">
        <f>IF($H53=1,中間シート!AO53,"")</f>
        <v/>
      </c>
      <c r="AP53" s="152"/>
      <c r="AQ53" s="152"/>
      <c r="AR53" s="58" t="str">
        <f>IF(OR($I53=1,AND($I53=0,$L53=1)),中間シート!AR53,"")</f>
        <v/>
      </c>
      <c r="AS53" s="55"/>
      <c r="AT53" s="55"/>
      <c r="AU53" s="55"/>
      <c r="AV53" s="58" t="str">
        <f>IF(OR($I53=1,AND($I53=0,$L53=1)),中間シート!AS53,"")</f>
        <v/>
      </c>
      <c r="AW53" s="58" t="str">
        <f>IF(OR($I53=1,AND($I53=0,$L53=1)),中間シート!AT53,"")</f>
        <v/>
      </c>
      <c r="AX53" s="58" t="str">
        <f>IF(OR($I53=1,AND($I53=0,$L53=1)),中間シート!AU53,"")</f>
        <v/>
      </c>
      <c r="AY53" s="58" t="str">
        <f>IF(OR($I53=1,AND($I53=0,$L53=1)),中間シート!AV53,"")</f>
        <v/>
      </c>
      <c r="AZ53" s="58" t="str">
        <f>IF(OR($I53=1,AND($I53=0,$L53=1)),中間シート!AW53,"")</f>
        <v/>
      </c>
      <c r="BA53" s="58" t="str">
        <f>IF(OR($I53=1,AND($I53=0,$L53=1)),中間シート!AX53,"")</f>
        <v/>
      </c>
      <c r="BB53" s="58" t="str">
        <f>IF(OR($I53=1,AND($I53=0,$L53=1)),中間シート!AY53,"")</f>
        <v/>
      </c>
      <c r="BC53" s="58" t="str">
        <f>IF(OR($I53=1,AND($I53=0,$L53=1)),中間シート!AZ53,"")</f>
        <v/>
      </c>
      <c r="BD53" s="55"/>
    </row>
    <row r="54" spans="1:56">
      <c r="A54" s="77">
        <f>中間シート!A54</f>
        <v>49</v>
      </c>
      <c r="B54" s="55">
        <f>中間シート!B54</f>
        <v>13</v>
      </c>
      <c r="C54" s="55" t="str">
        <f>中間シート!C54</f>
        <v/>
      </c>
      <c r="D54" s="55">
        <f>中間シート!D54</f>
        <v>0</v>
      </c>
      <c r="E54" s="55">
        <f>中間シート!E54</f>
        <v>0</v>
      </c>
      <c r="F54" s="55">
        <f>中間シート!F54</f>
        <v>0</v>
      </c>
      <c r="G54" s="55">
        <f>中間シート!G54</f>
        <v>1</v>
      </c>
      <c r="H54" s="55">
        <f>中間シート!H54</f>
        <v>0</v>
      </c>
      <c r="I54" s="55">
        <f>中間シート!I54</f>
        <v>0</v>
      </c>
      <c r="J54" s="55">
        <f>中間シート!J54</f>
        <v>0</v>
      </c>
      <c r="K54" s="55">
        <f>中間シート!K54</f>
        <v>0</v>
      </c>
      <c r="L54" s="54">
        <f>中間シート!L54</f>
        <v>0</v>
      </c>
      <c r="M54" s="77">
        <f>中間シート!M54</f>
        <v>0</v>
      </c>
      <c r="N54" s="56"/>
      <c r="O54" s="56"/>
      <c r="P54" s="56"/>
      <c r="Q54" s="57"/>
      <c r="R54" s="79" t="str">
        <f>IF(OR($I54=1,AND($I54=0,$L54=1)),中間シート!R54,"")</f>
        <v/>
      </c>
      <c r="S54" s="58" t="str">
        <f t="shared" si="6"/>
        <v/>
      </c>
      <c r="T54" s="56" t="str">
        <f>IF(OR($I54=1,AND($I54=0,$L54=1)),中間シート!T54,"")</f>
        <v/>
      </c>
      <c r="U54" s="58" t="str">
        <f>IF(OR($I54=1,AND($I54=0,$L54=1)),中間シート!U54,"")</f>
        <v/>
      </c>
      <c r="V54" s="58" t="str">
        <f>IF(OR($I54=1,AND($I54=0,$L54=1)),中間シート!V54,"")</f>
        <v/>
      </c>
      <c r="W54" s="58" t="str">
        <f>IF(OR($I54=1,AND($I54=0,$L54=1)),中間シート!W54,"")</f>
        <v/>
      </c>
      <c r="X54" s="58" t="str">
        <f>IF(OR($I54=1,AND($I54=0,$L54=1)),中間シート!X54,"")</f>
        <v/>
      </c>
      <c r="Y54" s="58" t="str">
        <f>IF(OR($I54=1,AND($I54=0,$L54=1)),中間シート!Y54,"")</f>
        <v/>
      </c>
      <c r="Z54" s="58" t="str">
        <f>IF(OR($I54=1,AND($I54=0,$L54=1)),中間シート!Z54,"")</f>
        <v/>
      </c>
      <c r="AA54" s="58" t="str">
        <f>IF(OR($I54=1,AND($I54=0,$L54=1)),中間シート!AA54,"")</f>
        <v/>
      </c>
      <c r="AB54" s="58" t="str">
        <f>IF(OR($I54=1,AND($I54=0,$L54=1)),中間シート!AB54,"")</f>
        <v/>
      </c>
      <c r="AC54" s="58" t="str">
        <f>IF(OR($I54=1,AND($I54=0,$L54=1)),中間シート!AC54,"")</f>
        <v/>
      </c>
      <c r="AD54" s="58" t="str">
        <f>IF(OR($I54=1,AND($I54=0,$L54=1)),中間シート!AD54,"")</f>
        <v/>
      </c>
      <c r="AE54" s="58" t="str">
        <f>IF(OR($I54=1,AND($I54=0,$L54=1)),中間シート!AE54,"")</f>
        <v/>
      </c>
      <c r="AF54" s="58" t="str">
        <f>IF(OR($I54=1,AND($I54=0,$L54=1)),中間シート!AF54,"")</f>
        <v/>
      </c>
      <c r="AG54" s="152"/>
      <c r="AH54" s="58" t="str">
        <f>IF(OR($I54=1,AND($I54=0,$L54=1)),中間シート!AH54,"")</f>
        <v/>
      </c>
      <c r="AI54" s="58" t="str">
        <f>IF(OR($I54=1,AND($I54=0,$L54=1)),中間シート!AI54,"")</f>
        <v/>
      </c>
      <c r="AJ54" s="58" t="str">
        <f>IF(OR($I54=1,AND($I54=0,$L54=1)),中間シート!AJ54,"")</f>
        <v/>
      </c>
      <c r="AK54" s="58" t="str">
        <f>IF(OR($I54=1,AND($I54=0,$L54=1)),中間シート!AK54,"")</f>
        <v/>
      </c>
      <c r="AL54" s="58" t="str">
        <f>IF(OR($I54=1,AND($I54=0,$L54=1)),中間シート!AL54,"")</f>
        <v/>
      </c>
      <c r="AM54" s="58" t="str">
        <f>IF($H54=1,中間シート!AM54,"")</f>
        <v/>
      </c>
      <c r="AN54" s="58" t="str">
        <f>IF($H54=1,中間シート!AN54,"")</f>
        <v/>
      </c>
      <c r="AO54" s="58" t="str">
        <f>IF($H54=1,中間シート!AO54,"")</f>
        <v/>
      </c>
      <c r="AP54" s="152"/>
      <c r="AQ54" s="152"/>
      <c r="AR54" s="58" t="str">
        <f>IF(OR($I54=1,AND($I54=0,$L54=1)),中間シート!AR54,"")</f>
        <v/>
      </c>
      <c r="AS54" s="55"/>
      <c r="AT54" s="55"/>
      <c r="AU54" s="55"/>
      <c r="AV54" s="58" t="str">
        <f>IF(OR($I54=1,AND($I54=0,$L54=1)),中間シート!AS54,"")</f>
        <v/>
      </c>
      <c r="AW54" s="58" t="str">
        <f>IF(OR($I54=1,AND($I54=0,$L54=1)),中間シート!AT54,"")</f>
        <v/>
      </c>
      <c r="AX54" s="58" t="str">
        <f>IF(OR($I54=1,AND($I54=0,$L54=1)),中間シート!AU54,"")</f>
        <v/>
      </c>
      <c r="AY54" s="58" t="str">
        <f>IF(OR($I54=1,AND($I54=0,$L54=1)),中間シート!AV54,"")</f>
        <v/>
      </c>
      <c r="AZ54" s="58" t="str">
        <f>IF(OR($I54=1,AND($I54=0,$L54=1)),中間シート!AW54,"")</f>
        <v/>
      </c>
      <c r="BA54" s="58" t="str">
        <f>IF(OR($I54=1,AND($I54=0,$L54=1)),中間シート!AX54,"")</f>
        <v/>
      </c>
      <c r="BB54" s="58" t="str">
        <f>IF(OR($I54=1,AND($I54=0,$L54=1)),中間シート!AY54,"")</f>
        <v/>
      </c>
      <c r="BC54" s="58" t="str">
        <f>IF(OR($I54=1,AND($I54=0,$L54=1)),中間シート!AZ54,"")</f>
        <v/>
      </c>
      <c r="BD54" s="55"/>
    </row>
    <row r="55" spans="1:56">
      <c r="A55" s="77">
        <f>中間シート!A55</f>
        <v>50</v>
      </c>
      <c r="B55" s="55">
        <f>中間シート!B55</f>
        <v>13</v>
      </c>
      <c r="C55" s="55" t="str">
        <f>中間シート!C55</f>
        <v/>
      </c>
      <c r="D55" s="55">
        <f>中間シート!D55</f>
        <v>0</v>
      </c>
      <c r="E55" s="55">
        <f>中間シート!E55</f>
        <v>0</v>
      </c>
      <c r="F55" s="55">
        <f>中間シート!F55</f>
        <v>0</v>
      </c>
      <c r="G55" s="55">
        <f>中間シート!G55</f>
        <v>2</v>
      </c>
      <c r="H55" s="55">
        <f>中間シート!H55</f>
        <v>0</v>
      </c>
      <c r="I55" s="55">
        <f>中間シート!I55</f>
        <v>0</v>
      </c>
      <c r="J55" s="55">
        <f>中間シート!J55</f>
        <v>0</v>
      </c>
      <c r="K55" s="55">
        <f>中間シート!K55</f>
        <v>0</v>
      </c>
      <c r="L55" s="54">
        <f>中間シート!L55</f>
        <v>0</v>
      </c>
      <c r="M55" s="77">
        <f>中間シート!M55</f>
        <v>0</v>
      </c>
      <c r="N55" s="56"/>
      <c r="O55" s="56"/>
      <c r="P55" s="56"/>
      <c r="Q55" s="57"/>
      <c r="R55" s="79" t="str">
        <f>IF(OR($I55=1,AND($I55=0,$L55=1)),中間シート!R55,"")</f>
        <v/>
      </c>
      <c r="S55" s="58" t="str">
        <f t="shared" si="6"/>
        <v/>
      </c>
      <c r="T55" s="56" t="str">
        <f>IF(OR($I55=1,AND($I55=0,$L55=1)),中間シート!T55,"")</f>
        <v/>
      </c>
      <c r="U55" s="58" t="str">
        <f>IF(OR($I55=1,AND($I55=0,$L55=1)),中間シート!U55,"")</f>
        <v/>
      </c>
      <c r="V55" s="58" t="str">
        <f>IF(OR($I55=1,AND($I55=0,$L55=1)),中間シート!V55,"")</f>
        <v/>
      </c>
      <c r="W55" s="58" t="str">
        <f>IF(OR($I55=1,AND($I55=0,$L55=1)),中間シート!W55,"")</f>
        <v/>
      </c>
      <c r="X55" s="58" t="str">
        <f>IF(OR($I55=1,AND($I55=0,$L55=1)),中間シート!X55,"")</f>
        <v/>
      </c>
      <c r="Y55" s="58" t="str">
        <f>IF(OR($I55=1,AND($I55=0,$L55=1)),中間シート!Y55,"")</f>
        <v/>
      </c>
      <c r="Z55" s="58" t="str">
        <f>IF(OR($I55=1,AND($I55=0,$L55=1)),中間シート!Z55,"")</f>
        <v/>
      </c>
      <c r="AA55" s="58" t="str">
        <f>IF(OR($I55=1,AND($I55=0,$L55=1)),中間シート!AA55,"")</f>
        <v/>
      </c>
      <c r="AB55" s="58" t="str">
        <f>IF(OR($I55=1,AND($I55=0,$L55=1)),中間シート!AB55,"")</f>
        <v/>
      </c>
      <c r="AC55" s="58" t="str">
        <f>IF(OR($I55=1,AND($I55=0,$L55=1)),中間シート!AC55,"")</f>
        <v/>
      </c>
      <c r="AD55" s="58" t="str">
        <f>IF(OR($I55=1,AND($I55=0,$L55=1)),中間シート!AD55,"")</f>
        <v/>
      </c>
      <c r="AE55" s="58" t="str">
        <f>IF(OR($I55=1,AND($I55=0,$L55=1)),中間シート!AE55,"")</f>
        <v/>
      </c>
      <c r="AF55" s="58" t="str">
        <f>IF(OR($I55=1,AND($I55=0,$L55=1)),中間シート!AF55,"")</f>
        <v/>
      </c>
      <c r="AG55" s="152"/>
      <c r="AH55" s="58" t="str">
        <f>IF(OR($I55=1,AND($I55=0,$L55=1)),中間シート!AH55,"")</f>
        <v/>
      </c>
      <c r="AI55" s="58" t="str">
        <f>IF(OR($I55=1,AND($I55=0,$L55=1)),中間シート!AI55,"")</f>
        <v/>
      </c>
      <c r="AJ55" s="58" t="str">
        <f>IF(OR($I55=1,AND($I55=0,$L55=1)),中間シート!AJ55,"")</f>
        <v/>
      </c>
      <c r="AK55" s="58" t="str">
        <f>IF(OR($I55=1,AND($I55=0,$L55=1)),中間シート!AK55,"")</f>
        <v/>
      </c>
      <c r="AL55" s="58" t="str">
        <f>IF(OR($I55=1,AND($I55=0,$L55=1)),中間シート!AL55,"")</f>
        <v/>
      </c>
      <c r="AM55" s="58" t="str">
        <f>IF($H55=1,中間シート!AM55,"")</f>
        <v/>
      </c>
      <c r="AN55" s="58" t="str">
        <f>IF($H55=1,中間シート!AN55,"")</f>
        <v/>
      </c>
      <c r="AO55" s="58" t="str">
        <f>IF($H55=1,中間シート!AO55,"")</f>
        <v/>
      </c>
      <c r="AP55" s="152"/>
      <c r="AQ55" s="152"/>
      <c r="AR55" s="58" t="str">
        <f>IF(OR($I55=1,AND($I55=0,$L55=1)),中間シート!AR55,"")</f>
        <v/>
      </c>
      <c r="AS55" s="55"/>
      <c r="AT55" s="55"/>
      <c r="AU55" s="55"/>
      <c r="AV55" s="58" t="str">
        <f>IF(OR($I55=1,AND($I55=0,$L55=1)),中間シート!AS55,"")</f>
        <v/>
      </c>
      <c r="AW55" s="58" t="str">
        <f>IF(OR($I55=1,AND($I55=0,$L55=1)),中間シート!AT55,"")</f>
        <v/>
      </c>
      <c r="AX55" s="58" t="str">
        <f>IF(OR($I55=1,AND($I55=0,$L55=1)),中間シート!AU55,"")</f>
        <v/>
      </c>
      <c r="AY55" s="58" t="str">
        <f>IF(OR($I55=1,AND($I55=0,$L55=1)),中間シート!AV55,"")</f>
        <v/>
      </c>
      <c r="AZ55" s="58" t="str">
        <f>IF(OR($I55=1,AND($I55=0,$L55=1)),中間シート!AW55,"")</f>
        <v/>
      </c>
      <c r="BA55" s="58" t="str">
        <f>IF(OR($I55=1,AND($I55=0,$L55=1)),中間シート!AX55,"")</f>
        <v/>
      </c>
      <c r="BB55" s="58" t="str">
        <f>IF(OR($I55=1,AND($I55=0,$L55=1)),中間シート!AY55,"")</f>
        <v/>
      </c>
      <c r="BC55" s="58" t="str">
        <f>IF(OR($I55=1,AND($I55=0,$L55=1)),中間シート!AZ55,"")</f>
        <v/>
      </c>
      <c r="BD55" s="55"/>
    </row>
    <row r="56" spans="1:56">
      <c r="A56" s="77">
        <f>中間シート!A56</f>
        <v>51</v>
      </c>
      <c r="B56" s="55">
        <f>中間シート!B56</f>
        <v>13</v>
      </c>
      <c r="C56" s="55" t="str">
        <f>中間シート!C56</f>
        <v/>
      </c>
      <c r="D56" s="55">
        <f>中間シート!D56</f>
        <v>0</v>
      </c>
      <c r="E56" s="55">
        <f>中間シート!E56</f>
        <v>0</v>
      </c>
      <c r="F56" s="55">
        <f>中間シート!F56</f>
        <v>0</v>
      </c>
      <c r="G56" s="55">
        <f>中間シート!G56</f>
        <v>3</v>
      </c>
      <c r="H56" s="55">
        <f>中間シート!H56</f>
        <v>0</v>
      </c>
      <c r="I56" s="55">
        <f>中間シート!I56</f>
        <v>0</v>
      </c>
      <c r="J56" s="55">
        <f>中間シート!J56</f>
        <v>0</v>
      </c>
      <c r="K56" s="55">
        <f>中間シート!K56</f>
        <v>0</v>
      </c>
      <c r="L56" s="54">
        <f>中間シート!L56</f>
        <v>0</v>
      </c>
      <c r="M56" s="77">
        <f>中間シート!M56</f>
        <v>0</v>
      </c>
      <c r="N56" s="56"/>
      <c r="O56" s="56"/>
      <c r="P56" s="56"/>
      <c r="Q56" s="57"/>
      <c r="R56" s="79" t="str">
        <f>IF(OR($I56=1,AND($I56=0,$L56=1)),中間シート!R56,"")</f>
        <v/>
      </c>
      <c r="S56" s="58" t="str">
        <f t="shared" si="6"/>
        <v/>
      </c>
      <c r="T56" s="56" t="str">
        <f>IF(OR($I56=1,AND($I56=0,$L56=1)),中間シート!T56,"")</f>
        <v/>
      </c>
      <c r="U56" s="58" t="str">
        <f>IF(OR($I56=1,AND($I56=0,$L56=1)),中間シート!U56,"")</f>
        <v/>
      </c>
      <c r="V56" s="58" t="str">
        <f>IF(OR($I56=1,AND($I56=0,$L56=1)),中間シート!V56,"")</f>
        <v/>
      </c>
      <c r="W56" s="58" t="str">
        <f>IF(OR($I56=1,AND($I56=0,$L56=1)),中間シート!W56,"")</f>
        <v/>
      </c>
      <c r="X56" s="58" t="str">
        <f>IF(OR($I56=1,AND($I56=0,$L56=1)),中間シート!X56,"")</f>
        <v/>
      </c>
      <c r="Y56" s="58" t="str">
        <f>IF(OR($I56=1,AND($I56=0,$L56=1)),中間シート!Y56,"")</f>
        <v/>
      </c>
      <c r="Z56" s="58" t="str">
        <f>IF(OR($I56=1,AND($I56=0,$L56=1)),中間シート!Z56,"")</f>
        <v/>
      </c>
      <c r="AA56" s="58" t="str">
        <f>IF(OR($I56=1,AND($I56=0,$L56=1)),中間シート!AA56,"")</f>
        <v/>
      </c>
      <c r="AB56" s="58" t="str">
        <f>IF(OR($I56=1,AND($I56=0,$L56=1)),中間シート!AB56,"")</f>
        <v/>
      </c>
      <c r="AC56" s="58" t="str">
        <f>IF(OR($I56=1,AND($I56=0,$L56=1)),中間シート!AC56,"")</f>
        <v/>
      </c>
      <c r="AD56" s="58" t="str">
        <f>IF(OR($I56=1,AND($I56=0,$L56=1)),中間シート!AD56,"")</f>
        <v/>
      </c>
      <c r="AE56" s="58" t="str">
        <f>IF(OR($I56=1,AND($I56=0,$L56=1)),中間シート!AE56,"")</f>
        <v/>
      </c>
      <c r="AF56" s="58" t="str">
        <f>IF(OR($I56=1,AND($I56=0,$L56=1)),中間シート!AF56,"")</f>
        <v/>
      </c>
      <c r="AG56" s="152"/>
      <c r="AH56" s="58" t="str">
        <f>IF(OR($I56=1,AND($I56=0,$L56=1)),中間シート!AH56,"")</f>
        <v/>
      </c>
      <c r="AI56" s="58" t="str">
        <f>IF(OR($I56=1,AND($I56=0,$L56=1)),中間シート!AI56,"")</f>
        <v/>
      </c>
      <c r="AJ56" s="58" t="str">
        <f>IF(OR($I56=1,AND($I56=0,$L56=1)),中間シート!AJ56,"")</f>
        <v/>
      </c>
      <c r="AK56" s="58" t="str">
        <f>IF(OR($I56=1,AND($I56=0,$L56=1)),中間シート!AK56,"")</f>
        <v/>
      </c>
      <c r="AL56" s="58" t="str">
        <f>IF(OR($I56=1,AND($I56=0,$L56=1)),中間シート!AL56,"")</f>
        <v/>
      </c>
      <c r="AM56" s="58" t="str">
        <f>IF($H56=1,中間シート!AM56,"")</f>
        <v/>
      </c>
      <c r="AN56" s="58" t="str">
        <f>IF($H56=1,中間シート!AN56,"")</f>
        <v/>
      </c>
      <c r="AO56" s="58" t="str">
        <f>IF($H56=1,中間シート!AO56,"")</f>
        <v/>
      </c>
      <c r="AP56" s="152"/>
      <c r="AQ56" s="152"/>
      <c r="AR56" s="58" t="str">
        <f>IF(OR($I56=1,AND($I56=0,$L56=1)),中間シート!AR56,"")</f>
        <v/>
      </c>
      <c r="AS56" s="55"/>
      <c r="AT56" s="55"/>
      <c r="AU56" s="55"/>
      <c r="AV56" s="58" t="str">
        <f>IF(OR($I56=1,AND($I56=0,$L56=1)),中間シート!AS56,"")</f>
        <v/>
      </c>
      <c r="AW56" s="58" t="str">
        <f>IF(OR($I56=1,AND($I56=0,$L56=1)),中間シート!AT56,"")</f>
        <v/>
      </c>
      <c r="AX56" s="58" t="str">
        <f>IF(OR($I56=1,AND($I56=0,$L56=1)),中間シート!AU56,"")</f>
        <v/>
      </c>
      <c r="AY56" s="58" t="str">
        <f>IF(OR($I56=1,AND($I56=0,$L56=1)),中間シート!AV56,"")</f>
        <v/>
      </c>
      <c r="AZ56" s="58" t="str">
        <f>IF(OR($I56=1,AND($I56=0,$L56=1)),中間シート!AW56,"")</f>
        <v/>
      </c>
      <c r="BA56" s="58" t="str">
        <f>IF(OR($I56=1,AND($I56=0,$L56=1)),中間シート!AX56,"")</f>
        <v/>
      </c>
      <c r="BB56" s="58" t="str">
        <f>IF(OR($I56=1,AND($I56=0,$L56=1)),中間シート!AY56,"")</f>
        <v/>
      </c>
      <c r="BC56" s="58" t="str">
        <f>IF(OR($I56=1,AND($I56=0,$L56=1)),中間シート!AZ56,"")</f>
        <v/>
      </c>
      <c r="BD56" s="55"/>
    </row>
    <row r="57" spans="1:56">
      <c r="A57" s="77">
        <f>中間シート!A57</f>
        <v>52</v>
      </c>
      <c r="B57" s="55">
        <f>中間シート!B57</f>
        <v>13</v>
      </c>
      <c r="C57" s="55" t="str">
        <f>中間シート!C57</f>
        <v/>
      </c>
      <c r="D57" s="55">
        <f>中間シート!D57</f>
        <v>0</v>
      </c>
      <c r="E57" s="55">
        <f>中間シート!E57</f>
        <v>0</v>
      </c>
      <c r="F57" s="55">
        <f>中間シート!F57</f>
        <v>0</v>
      </c>
      <c r="G57" s="55">
        <f>中間シート!G57</f>
        <v>4</v>
      </c>
      <c r="H57" s="55">
        <f>中間シート!H57</f>
        <v>0</v>
      </c>
      <c r="I57" s="55">
        <f>中間シート!I57</f>
        <v>0</v>
      </c>
      <c r="J57" s="55">
        <f>中間シート!J57</f>
        <v>0</v>
      </c>
      <c r="K57" s="55">
        <f>中間シート!K57</f>
        <v>0</v>
      </c>
      <c r="L57" s="54">
        <f>中間シート!L57</f>
        <v>0</v>
      </c>
      <c r="M57" s="77">
        <f>中間シート!M57</f>
        <v>0</v>
      </c>
      <c r="N57" s="56"/>
      <c r="O57" s="56"/>
      <c r="P57" s="56"/>
      <c r="Q57" s="57"/>
      <c r="R57" s="79" t="str">
        <f>IF(OR($I57=1,AND($I57=0,$L57=1)),中間シート!R57,"")</f>
        <v/>
      </c>
      <c r="S57" s="58" t="str">
        <f t="shared" si="6"/>
        <v/>
      </c>
      <c r="T57" s="56" t="str">
        <f>IF(OR($I57=1,AND($I57=0,$L57=1)),中間シート!T57,"")</f>
        <v/>
      </c>
      <c r="U57" s="58" t="str">
        <f>IF(OR($I57=1,AND($I57=0,$L57=1)),中間シート!U57,"")</f>
        <v/>
      </c>
      <c r="V57" s="58" t="str">
        <f>IF(OR($I57=1,AND($I57=0,$L57=1)),中間シート!V57,"")</f>
        <v/>
      </c>
      <c r="W57" s="58" t="str">
        <f>IF(OR($I57=1,AND($I57=0,$L57=1)),中間シート!W57,"")</f>
        <v/>
      </c>
      <c r="X57" s="58" t="str">
        <f>IF(OR($I57=1,AND($I57=0,$L57=1)),中間シート!X57,"")</f>
        <v/>
      </c>
      <c r="Y57" s="58" t="str">
        <f>IF(OR($I57=1,AND($I57=0,$L57=1)),中間シート!Y57,"")</f>
        <v/>
      </c>
      <c r="Z57" s="58" t="str">
        <f>IF(OR($I57=1,AND($I57=0,$L57=1)),中間シート!Z57,"")</f>
        <v/>
      </c>
      <c r="AA57" s="58" t="str">
        <f>IF(OR($I57=1,AND($I57=0,$L57=1)),中間シート!AA57,"")</f>
        <v/>
      </c>
      <c r="AB57" s="58" t="str">
        <f>IF(OR($I57=1,AND($I57=0,$L57=1)),中間シート!AB57,"")</f>
        <v/>
      </c>
      <c r="AC57" s="58" t="str">
        <f>IF(OR($I57=1,AND($I57=0,$L57=1)),中間シート!AC57,"")</f>
        <v/>
      </c>
      <c r="AD57" s="58" t="str">
        <f>IF(OR($I57=1,AND($I57=0,$L57=1)),中間シート!AD57,"")</f>
        <v/>
      </c>
      <c r="AE57" s="58" t="str">
        <f>IF(OR($I57=1,AND($I57=0,$L57=1)),中間シート!AE57,"")</f>
        <v/>
      </c>
      <c r="AF57" s="58" t="str">
        <f>IF(OR($I57=1,AND($I57=0,$L57=1)),中間シート!AF57,"")</f>
        <v/>
      </c>
      <c r="AG57" s="152"/>
      <c r="AH57" s="58" t="str">
        <f>IF(OR($I57=1,AND($I57=0,$L57=1)),中間シート!AH57,"")</f>
        <v/>
      </c>
      <c r="AI57" s="58" t="str">
        <f>IF(OR($I57=1,AND($I57=0,$L57=1)),中間シート!AI57,"")</f>
        <v/>
      </c>
      <c r="AJ57" s="58" t="str">
        <f>IF(OR($I57=1,AND($I57=0,$L57=1)),中間シート!AJ57,"")</f>
        <v/>
      </c>
      <c r="AK57" s="58" t="str">
        <f>IF(OR($I57=1,AND($I57=0,$L57=1)),中間シート!AK57,"")</f>
        <v/>
      </c>
      <c r="AL57" s="58" t="str">
        <f>IF(OR($I57=1,AND($I57=0,$L57=1)),中間シート!AL57,"")</f>
        <v/>
      </c>
      <c r="AM57" s="58" t="str">
        <f>IF($H57=1,中間シート!AM57,"")</f>
        <v/>
      </c>
      <c r="AN57" s="58" t="str">
        <f>IF($H57=1,中間シート!AN57,"")</f>
        <v/>
      </c>
      <c r="AO57" s="58" t="str">
        <f>IF($H57=1,中間シート!AO57,"")</f>
        <v/>
      </c>
      <c r="AP57" s="152"/>
      <c r="AQ57" s="152"/>
      <c r="AR57" s="58" t="str">
        <f>IF(OR($I57=1,AND($I57=0,$L57=1)),中間シート!AR57,"")</f>
        <v/>
      </c>
      <c r="AS57" s="55"/>
      <c r="AT57" s="55"/>
      <c r="AU57" s="55"/>
      <c r="AV57" s="58" t="str">
        <f>IF(OR($I57=1,AND($I57=0,$L57=1)),中間シート!AS57,"")</f>
        <v/>
      </c>
      <c r="AW57" s="58" t="str">
        <f>IF(OR($I57=1,AND($I57=0,$L57=1)),中間シート!AT57,"")</f>
        <v/>
      </c>
      <c r="AX57" s="58" t="str">
        <f>IF(OR($I57=1,AND($I57=0,$L57=1)),中間シート!AU57,"")</f>
        <v/>
      </c>
      <c r="AY57" s="58" t="str">
        <f>IF(OR($I57=1,AND($I57=0,$L57=1)),中間シート!AV57,"")</f>
        <v/>
      </c>
      <c r="AZ57" s="58" t="str">
        <f>IF(OR($I57=1,AND($I57=0,$L57=1)),中間シート!AW57,"")</f>
        <v/>
      </c>
      <c r="BA57" s="58" t="str">
        <f>IF(OR($I57=1,AND($I57=0,$L57=1)),中間シート!AX57,"")</f>
        <v/>
      </c>
      <c r="BB57" s="58" t="str">
        <f>IF(OR($I57=1,AND($I57=0,$L57=1)),中間シート!AY57,"")</f>
        <v/>
      </c>
      <c r="BC57" s="58" t="str">
        <f>IF(OR($I57=1,AND($I57=0,$L57=1)),中間シート!AZ57,"")</f>
        <v/>
      </c>
      <c r="BD57" s="55"/>
    </row>
    <row r="58" spans="1:56">
      <c r="A58" s="77">
        <f>中間シート!A58</f>
        <v>53</v>
      </c>
      <c r="B58" s="55">
        <f>中間シート!B58</f>
        <v>14</v>
      </c>
      <c r="C58" s="55" t="str">
        <f>中間シート!C58</f>
        <v/>
      </c>
      <c r="D58" s="55">
        <f>中間シート!D58</f>
        <v>0</v>
      </c>
      <c r="E58" s="55">
        <f>中間シート!E58</f>
        <v>0</v>
      </c>
      <c r="F58" s="55">
        <f>中間シート!F58</f>
        <v>0</v>
      </c>
      <c r="G58" s="55">
        <f>中間シート!G58</f>
        <v>1</v>
      </c>
      <c r="H58" s="55">
        <f>中間シート!H58</f>
        <v>0</v>
      </c>
      <c r="I58" s="55">
        <f>中間シート!I58</f>
        <v>0</v>
      </c>
      <c r="J58" s="55">
        <f>中間シート!J58</f>
        <v>0</v>
      </c>
      <c r="K58" s="55">
        <f>中間シート!K58</f>
        <v>0</v>
      </c>
      <c r="L58" s="54">
        <f>中間シート!L58</f>
        <v>0</v>
      </c>
      <c r="M58" s="77">
        <f>中間シート!M58</f>
        <v>0</v>
      </c>
      <c r="N58" s="56"/>
      <c r="O58" s="56"/>
      <c r="P58" s="56"/>
      <c r="Q58" s="57"/>
      <c r="R58" s="79" t="str">
        <f>IF(OR($I58=1,AND($I58=0,$L58=1)),中間シート!R58,"")</f>
        <v/>
      </c>
      <c r="S58" s="58" t="str">
        <f t="shared" si="6"/>
        <v/>
      </c>
      <c r="T58" s="56" t="str">
        <f>IF(OR($I58=1,AND($I58=0,$L58=1)),中間シート!T58,"")</f>
        <v/>
      </c>
      <c r="U58" s="58" t="str">
        <f>IF(OR($I58=1,AND($I58=0,$L58=1)),中間シート!U58,"")</f>
        <v/>
      </c>
      <c r="V58" s="58" t="str">
        <f>IF(OR($I58=1,AND($I58=0,$L58=1)),中間シート!V58,"")</f>
        <v/>
      </c>
      <c r="W58" s="58" t="str">
        <f>IF(OR($I58=1,AND($I58=0,$L58=1)),中間シート!W58,"")</f>
        <v/>
      </c>
      <c r="X58" s="58" t="str">
        <f>IF(OR($I58=1,AND($I58=0,$L58=1)),中間シート!X58,"")</f>
        <v/>
      </c>
      <c r="Y58" s="58" t="str">
        <f>IF(OR($I58=1,AND($I58=0,$L58=1)),中間シート!Y58,"")</f>
        <v/>
      </c>
      <c r="Z58" s="58" t="str">
        <f>IF(OR($I58=1,AND($I58=0,$L58=1)),中間シート!Z58,"")</f>
        <v/>
      </c>
      <c r="AA58" s="58" t="str">
        <f>IF(OR($I58=1,AND($I58=0,$L58=1)),中間シート!AA58,"")</f>
        <v/>
      </c>
      <c r="AB58" s="58" t="str">
        <f>IF(OR($I58=1,AND($I58=0,$L58=1)),中間シート!AB58,"")</f>
        <v/>
      </c>
      <c r="AC58" s="58" t="str">
        <f>IF(OR($I58=1,AND($I58=0,$L58=1)),中間シート!AC58,"")</f>
        <v/>
      </c>
      <c r="AD58" s="58" t="str">
        <f>IF(OR($I58=1,AND($I58=0,$L58=1)),中間シート!AD58,"")</f>
        <v/>
      </c>
      <c r="AE58" s="58" t="str">
        <f>IF(OR($I58=1,AND($I58=0,$L58=1)),中間シート!AE58,"")</f>
        <v/>
      </c>
      <c r="AF58" s="58" t="str">
        <f>IF(OR($I58=1,AND($I58=0,$L58=1)),中間シート!AF58,"")</f>
        <v/>
      </c>
      <c r="AG58" s="152"/>
      <c r="AH58" s="58" t="str">
        <f>IF(OR($I58=1,AND($I58=0,$L58=1)),中間シート!AH58,"")</f>
        <v/>
      </c>
      <c r="AI58" s="58" t="str">
        <f>IF(OR($I58=1,AND($I58=0,$L58=1)),中間シート!AI58,"")</f>
        <v/>
      </c>
      <c r="AJ58" s="58" t="str">
        <f>IF(OR($I58=1,AND($I58=0,$L58=1)),中間シート!AJ58,"")</f>
        <v/>
      </c>
      <c r="AK58" s="58" t="str">
        <f>IF(OR($I58=1,AND($I58=0,$L58=1)),中間シート!AK58,"")</f>
        <v/>
      </c>
      <c r="AL58" s="58" t="str">
        <f>IF(OR($I58=1,AND($I58=0,$L58=1)),中間シート!AL58,"")</f>
        <v/>
      </c>
      <c r="AM58" s="58" t="str">
        <f>IF($H58=1,中間シート!AM58,"")</f>
        <v/>
      </c>
      <c r="AN58" s="58" t="str">
        <f>IF($H58=1,中間シート!AN58,"")</f>
        <v/>
      </c>
      <c r="AO58" s="58" t="str">
        <f>IF($H58=1,中間シート!AO58,"")</f>
        <v/>
      </c>
      <c r="AP58" s="152"/>
      <c r="AQ58" s="152"/>
      <c r="AR58" s="58" t="str">
        <f>IF(OR($I58=1,AND($I58=0,$L58=1)),中間シート!AR58,"")</f>
        <v/>
      </c>
      <c r="AS58" s="55"/>
      <c r="AT58" s="55"/>
      <c r="AU58" s="55"/>
      <c r="AV58" s="58" t="str">
        <f>IF(OR($I58=1,AND($I58=0,$L58=1)),中間シート!AS58,"")</f>
        <v/>
      </c>
      <c r="AW58" s="58" t="str">
        <f>IF(OR($I58=1,AND($I58=0,$L58=1)),中間シート!AT58,"")</f>
        <v/>
      </c>
      <c r="AX58" s="58" t="str">
        <f>IF(OR($I58=1,AND($I58=0,$L58=1)),中間シート!AU58,"")</f>
        <v/>
      </c>
      <c r="AY58" s="58" t="str">
        <f>IF(OR($I58=1,AND($I58=0,$L58=1)),中間シート!AV58,"")</f>
        <v/>
      </c>
      <c r="AZ58" s="58" t="str">
        <f>IF(OR($I58=1,AND($I58=0,$L58=1)),中間シート!AW58,"")</f>
        <v/>
      </c>
      <c r="BA58" s="58" t="str">
        <f>IF(OR($I58=1,AND($I58=0,$L58=1)),中間シート!AX58,"")</f>
        <v/>
      </c>
      <c r="BB58" s="58" t="str">
        <f>IF(OR($I58=1,AND($I58=0,$L58=1)),中間シート!AY58,"")</f>
        <v/>
      </c>
      <c r="BC58" s="58" t="str">
        <f>IF(OR($I58=1,AND($I58=0,$L58=1)),中間シート!AZ58,"")</f>
        <v/>
      </c>
      <c r="BD58" s="55"/>
    </row>
    <row r="59" spans="1:56">
      <c r="A59" s="77">
        <f>中間シート!A59</f>
        <v>54</v>
      </c>
      <c r="B59" s="55">
        <f>中間シート!B59</f>
        <v>14</v>
      </c>
      <c r="C59" s="55" t="str">
        <f>中間シート!C59</f>
        <v/>
      </c>
      <c r="D59" s="55">
        <f>中間シート!D59</f>
        <v>0</v>
      </c>
      <c r="E59" s="55">
        <f>中間シート!E59</f>
        <v>0</v>
      </c>
      <c r="F59" s="55">
        <f>中間シート!F59</f>
        <v>0</v>
      </c>
      <c r="G59" s="55">
        <f>中間シート!G59</f>
        <v>2</v>
      </c>
      <c r="H59" s="55">
        <f>中間シート!H59</f>
        <v>0</v>
      </c>
      <c r="I59" s="55">
        <f>中間シート!I59</f>
        <v>0</v>
      </c>
      <c r="J59" s="55">
        <f>中間シート!J59</f>
        <v>0</v>
      </c>
      <c r="K59" s="55">
        <f>中間シート!K59</f>
        <v>0</v>
      </c>
      <c r="L59" s="54">
        <f>中間シート!L59</f>
        <v>0</v>
      </c>
      <c r="M59" s="77">
        <f>中間シート!M59</f>
        <v>0</v>
      </c>
      <c r="N59" s="56"/>
      <c r="O59" s="56"/>
      <c r="P59" s="56"/>
      <c r="Q59" s="57"/>
      <c r="R59" s="79" t="str">
        <f>IF(OR($I59=1,AND($I59=0,$L59=1)),中間シート!R59,"")</f>
        <v/>
      </c>
      <c r="S59" s="58" t="str">
        <f t="shared" si="6"/>
        <v/>
      </c>
      <c r="T59" s="56" t="str">
        <f>IF(OR($I59=1,AND($I59=0,$L59=1)),中間シート!T59,"")</f>
        <v/>
      </c>
      <c r="U59" s="58" t="str">
        <f>IF(OR($I59=1,AND($I59=0,$L59=1)),中間シート!U59,"")</f>
        <v/>
      </c>
      <c r="V59" s="58" t="str">
        <f>IF(OR($I59=1,AND($I59=0,$L59=1)),中間シート!V59,"")</f>
        <v/>
      </c>
      <c r="W59" s="58" t="str">
        <f>IF(OR($I59=1,AND($I59=0,$L59=1)),中間シート!W59,"")</f>
        <v/>
      </c>
      <c r="X59" s="58" t="str">
        <f>IF(OR($I59=1,AND($I59=0,$L59=1)),中間シート!X59,"")</f>
        <v/>
      </c>
      <c r="Y59" s="58" t="str">
        <f>IF(OR($I59=1,AND($I59=0,$L59=1)),中間シート!Y59,"")</f>
        <v/>
      </c>
      <c r="Z59" s="58" t="str">
        <f>IF(OR($I59=1,AND($I59=0,$L59=1)),中間シート!Z59,"")</f>
        <v/>
      </c>
      <c r="AA59" s="58" t="str">
        <f>IF(OR($I59=1,AND($I59=0,$L59=1)),中間シート!AA59,"")</f>
        <v/>
      </c>
      <c r="AB59" s="58" t="str">
        <f>IF(OR($I59=1,AND($I59=0,$L59=1)),中間シート!AB59,"")</f>
        <v/>
      </c>
      <c r="AC59" s="58" t="str">
        <f>IF(OR($I59=1,AND($I59=0,$L59=1)),中間シート!AC59,"")</f>
        <v/>
      </c>
      <c r="AD59" s="58" t="str">
        <f>IF(OR($I59=1,AND($I59=0,$L59=1)),中間シート!AD59,"")</f>
        <v/>
      </c>
      <c r="AE59" s="58" t="str">
        <f>IF(OR($I59=1,AND($I59=0,$L59=1)),中間シート!AE59,"")</f>
        <v/>
      </c>
      <c r="AF59" s="58" t="str">
        <f>IF(OR($I59=1,AND($I59=0,$L59=1)),中間シート!AF59,"")</f>
        <v/>
      </c>
      <c r="AG59" s="152"/>
      <c r="AH59" s="58" t="str">
        <f>IF(OR($I59=1,AND($I59=0,$L59=1)),中間シート!AH59,"")</f>
        <v/>
      </c>
      <c r="AI59" s="58" t="str">
        <f>IF(OR($I59=1,AND($I59=0,$L59=1)),中間シート!AI59,"")</f>
        <v/>
      </c>
      <c r="AJ59" s="58" t="str">
        <f>IF(OR($I59=1,AND($I59=0,$L59=1)),中間シート!AJ59,"")</f>
        <v/>
      </c>
      <c r="AK59" s="58" t="str">
        <f>IF(OR($I59=1,AND($I59=0,$L59=1)),中間シート!AK59,"")</f>
        <v/>
      </c>
      <c r="AL59" s="58" t="str">
        <f>IF(OR($I59=1,AND($I59=0,$L59=1)),中間シート!AL59,"")</f>
        <v/>
      </c>
      <c r="AM59" s="58" t="str">
        <f>IF($H59=1,中間シート!AM59,"")</f>
        <v/>
      </c>
      <c r="AN59" s="58" t="str">
        <f>IF($H59=1,中間シート!AN59,"")</f>
        <v/>
      </c>
      <c r="AO59" s="58" t="str">
        <f>IF($H59=1,中間シート!AO59,"")</f>
        <v/>
      </c>
      <c r="AP59" s="152"/>
      <c r="AQ59" s="152"/>
      <c r="AR59" s="58" t="str">
        <f>IF(OR($I59=1,AND($I59=0,$L59=1)),中間シート!AR59,"")</f>
        <v/>
      </c>
      <c r="AS59" s="55"/>
      <c r="AT59" s="55"/>
      <c r="AU59" s="55"/>
      <c r="AV59" s="58" t="str">
        <f>IF(OR($I59=1,AND($I59=0,$L59=1)),中間シート!AS59,"")</f>
        <v/>
      </c>
      <c r="AW59" s="58" t="str">
        <f>IF(OR($I59=1,AND($I59=0,$L59=1)),中間シート!AT59,"")</f>
        <v/>
      </c>
      <c r="AX59" s="58" t="str">
        <f>IF(OR($I59=1,AND($I59=0,$L59=1)),中間シート!AU59,"")</f>
        <v/>
      </c>
      <c r="AY59" s="58" t="str">
        <f>IF(OR($I59=1,AND($I59=0,$L59=1)),中間シート!AV59,"")</f>
        <v/>
      </c>
      <c r="AZ59" s="58" t="str">
        <f>IF(OR($I59=1,AND($I59=0,$L59=1)),中間シート!AW59,"")</f>
        <v/>
      </c>
      <c r="BA59" s="58" t="str">
        <f>IF(OR($I59=1,AND($I59=0,$L59=1)),中間シート!AX59,"")</f>
        <v/>
      </c>
      <c r="BB59" s="58" t="str">
        <f>IF(OR($I59=1,AND($I59=0,$L59=1)),中間シート!AY59,"")</f>
        <v/>
      </c>
      <c r="BC59" s="58" t="str">
        <f>IF(OR($I59=1,AND($I59=0,$L59=1)),中間シート!AZ59,"")</f>
        <v/>
      </c>
      <c r="BD59" s="55"/>
    </row>
    <row r="60" spans="1:56">
      <c r="A60" s="77">
        <f>中間シート!A60</f>
        <v>55</v>
      </c>
      <c r="B60" s="55">
        <f>中間シート!B60</f>
        <v>14</v>
      </c>
      <c r="C60" s="55" t="str">
        <f>中間シート!C60</f>
        <v/>
      </c>
      <c r="D60" s="55">
        <f>中間シート!D60</f>
        <v>0</v>
      </c>
      <c r="E60" s="55">
        <f>中間シート!E60</f>
        <v>0</v>
      </c>
      <c r="F60" s="55">
        <f>中間シート!F60</f>
        <v>0</v>
      </c>
      <c r="G60" s="55">
        <f>中間シート!G60</f>
        <v>3</v>
      </c>
      <c r="H60" s="55">
        <f>中間シート!H60</f>
        <v>0</v>
      </c>
      <c r="I60" s="55">
        <f>中間シート!I60</f>
        <v>0</v>
      </c>
      <c r="J60" s="55">
        <f>中間シート!J60</f>
        <v>0</v>
      </c>
      <c r="K60" s="55">
        <f>中間シート!K60</f>
        <v>0</v>
      </c>
      <c r="L60" s="54">
        <f>中間シート!L60</f>
        <v>0</v>
      </c>
      <c r="M60" s="77">
        <f>中間シート!M60</f>
        <v>0</v>
      </c>
      <c r="N60" s="56"/>
      <c r="O60" s="56"/>
      <c r="P60" s="56"/>
      <c r="Q60" s="57"/>
      <c r="R60" s="79" t="str">
        <f>IF(OR($I60=1,AND($I60=0,$L60=1)),中間シート!R60,"")</f>
        <v/>
      </c>
      <c r="S60" s="58" t="str">
        <f t="shared" si="6"/>
        <v/>
      </c>
      <c r="T60" s="56" t="str">
        <f>IF(OR($I60=1,AND($I60=0,$L60=1)),中間シート!T60,"")</f>
        <v/>
      </c>
      <c r="U60" s="58" t="str">
        <f>IF(OR($I60=1,AND($I60=0,$L60=1)),中間シート!U60,"")</f>
        <v/>
      </c>
      <c r="V60" s="58" t="str">
        <f>IF(OR($I60=1,AND($I60=0,$L60=1)),中間シート!V60,"")</f>
        <v/>
      </c>
      <c r="W60" s="58" t="str">
        <f>IF(OR($I60=1,AND($I60=0,$L60=1)),中間シート!W60,"")</f>
        <v/>
      </c>
      <c r="X60" s="58" t="str">
        <f>IF(OR($I60=1,AND($I60=0,$L60=1)),中間シート!X60,"")</f>
        <v/>
      </c>
      <c r="Y60" s="58" t="str">
        <f>IF(OR($I60=1,AND($I60=0,$L60=1)),中間シート!Y60,"")</f>
        <v/>
      </c>
      <c r="Z60" s="58" t="str">
        <f>IF(OR($I60=1,AND($I60=0,$L60=1)),中間シート!Z60,"")</f>
        <v/>
      </c>
      <c r="AA60" s="58" t="str">
        <f>IF(OR($I60=1,AND($I60=0,$L60=1)),中間シート!AA60,"")</f>
        <v/>
      </c>
      <c r="AB60" s="58" t="str">
        <f>IF(OR($I60=1,AND($I60=0,$L60=1)),中間シート!AB60,"")</f>
        <v/>
      </c>
      <c r="AC60" s="58" t="str">
        <f>IF(OR($I60=1,AND($I60=0,$L60=1)),中間シート!AC60,"")</f>
        <v/>
      </c>
      <c r="AD60" s="58" t="str">
        <f>IF(OR($I60=1,AND($I60=0,$L60=1)),中間シート!AD60,"")</f>
        <v/>
      </c>
      <c r="AE60" s="58" t="str">
        <f>IF(OR($I60=1,AND($I60=0,$L60=1)),中間シート!AE60,"")</f>
        <v/>
      </c>
      <c r="AF60" s="58" t="str">
        <f>IF(OR($I60=1,AND($I60=0,$L60=1)),中間シート!AF60,"")</f>
        <v/>
      </c>
      <c r="AG60" s="152"/>
      <c r="AH60" s="58" t="str">
        <f>IF(OR($I60=1,AND($I60=0,$L60=1)),中間シート!AH60,"")</f>
        <v/>
      </c>
      <c r="AI60" s="58" t="str">
        <f>IF(OR($I60=1,AND($I60=0,$L60=1)),中間シート!AI60,"")</f>
        <v/>
      </c>
      <c r="AJ60" s="58" t="str">
        <f>IF(OR($I60=1,AND($I60=0,$L60=1)),中間シート!AJ60,"")</f>
        <v/>
      </c>
      <c r="AK60" s="58" t="str">
        <f>IF(OR($I60=1,AND($I60=0,$L60=1)),中間シート!AK60,"")</f>
        <v/>
      </c>
      <c r="AL60" s="58" t="str">
        <f>IF(OR($I60=1,AND($I60=0,$L60=1)),中間シート!AL60,"")</f>
        <v/>
      </c>
      <c r="AM60" s="58" t="str">
        <f>IF($H60=1,中間シート!AM60,"")</f>
        <v/>
      </c>
      <c r="AN60" s="58" t="str">
        <f>IF($H60=1,中間シート!AN60,"")</f>
        <v/>
      </c>
      <c r="AO60" s="58" t="str">
        <f>IF($H60=1,中間シート!AO60,"")</f>
        <v/>
      </c>
      <c r="AP60" s="152"/>
      <c r="AQ60" s="152"/>
      <c r="AR60" s="58" t="str">
        <f>IF(OR($I60=1,AND($I60=0,$L60=1)),中間シート!AR60,"")</f>
        <v/>
      </c>
      <c r="AS60" s="55"/>
      <c r="AT60" s="55"/>
      <c r="AU60" s="55"/>
      <c r="AV60" s="58" t="str">
        <f>IF(OR($I60=1,AND($I60=0,$L60=1)),中間シート!AS60,"")</f>
        <v/>
      </c>
      <c r="AW60" s="58" t="str">
        <f>IF(OR($I60=1,AND($I60=0,$L60=1)),中間シート!AT60,"")</f>
        <v/>
      </c>
      <c r="AX60" s="58" t="str">
        <f>IF(OR($I60=1,AND($I60=0,$L60=1)),中間シート!AU60,"")</f>
        <v/>
      </c>
      <c r="AY60" s="58" t="str">
        <f>IF(OR($I60=1,AND($I60=0,$L60=1)),中間シート!AV60,"")</f>
        <v/>
      </c>
      <c r="AZ60" s="58" t="str">
        <f>IF(OR($I60=1,AND($I60=0,$L60=1)),中間シート!AW60,"")</f>
        <v/>
      </c>
      <c r="BA60" s="58" t="str">
        <f>IF(OR($I60=1,AND($I60=0,$L60=1)),中間シート!AX60,"")</f>
        <v/>
      </c>
      <c r="BB60" s="58" t="str">
        <f>IF(OR($I60=1,AND($I60=0,$L60=1)),中間シート!AY60,"")</f>
        <v/>
      </c>
      <c r="BC60" s="58" t="str">
        <f>IF(OR($I60=1,AND($I60=0,$L60=1)),中間シート!AZ60,"")</f>
        <v/>
      </c>
      <c r="BD60" s="55"/>
    </row>
    <row r="61" spans="1:56">
      <c r="A61" s="77">
        <f>中間シート!A61</f>
        <v>56</v>
      </c>
      <c r="B61" s="55">
        <f>中間シート!B61</f>
        <v>14</v>
      </c>
      <c r="C61" s="55" t="str">
        <f>中間シート!C61</f>
        <v/>
      </c>
      <c r="D61" s="55">
        <f>中間シート!D61</f>
        <v>0</v>
      </c>
      <c r="E61" s="55">
        <f>中間シート!E61</f>
        <v>0</v>
      </c>
      <c r="F61" s="55">
        <f>中間シート!F61</f>
        <v>0</v>
      </c>
      <c r="G61" s="55">
        <f>中間シート!G61</f>
        <v>4</v>
      </c>
      <c r="H61" s="55">
        <f>中間シート!H61</f>
        <v>0</v>
      </c>
      <c r="I61" s="55">
        <f>中間シート!I61</f>
        <v>0</v>
      </c>
      <c r="J61" s="55">
        <f>中間シート!J61</f>
        <v>0</v>
      </c>
      <c r="K61" s="55">
        <f>中間シート!K61</f>
        <v>0</v>
      </c>
      <c r="L61" s="54">
        <f>中間シート!L61</f>
        <v>0</v>
      </c>
      <c r="M61" s="77">
        <f>中間シート!M61</f>
        <v>0</v>
      </c>
      <c r="N61" s="56"/>
      <c r="O61" s="56"/>
      <c r="P61" s="56"/>
      <c r="Q61" s="57"/>
      <c r="R61" s="79" t="str">
        <f>IF(OR($I61=1,AND($I61=0,$L61=1)),中間シート!R61,"")</f>
        <v/>
      </c>
      <c r="S61" s="58" t="str">
        <f t="shared" si="6"/>
        <v/>
      </c>
      <c r="T61" s="56" t="str">
        <f>IF(OR($I61=1,AND($I61=0,$L61=1)),中間シート!T61,"")</f>
        <v/>
      </c>
      <c r="U61" s="58" t="str">
        <f>IF(OR($I61=1,AND($I61=0,$L61=1)),中間シート!U61,"")</f>
        <v/>
      </c>
      <c r="V61" s="58" t="str">
        <f>IF(OR($I61=1,AND($I61=0,$L61=1)),中間シート!V61,"")</f>
        <v/>
      </c>
      <c r="W61" s="58" t="str">
        <f>IF(OR($I61=1,AND($I61=0,$L61=1)),中間シート!W61,"")</f>
        <v/>
      </c>
      <c r="X61" s="58" t="str">
        <f>IF(OR($I61=1,AND($I61=0,$L61=1)),中間シート!X61,"")</f>
        <v/>
      </c>
      <c r="Y61" s="58" t="str">
        <f>IF(OR($I61=1,AND($I61=0,$L61=1)),中間シート!Y61,"")</f>
        <v/>
      </c>
      <c r="Z61" s="58" t="str">
        <f>IF(OR($I61=1,AND($I61=0,$L61=1)),中間シート!Z61,"")</f>
        <v/>
      </c>
      <c r="AA61" s="58" t="str">
        <f>IF(OR($I61=1,AND($I61=0,$L61=1)),中間シート!AA61,"")</f>
        <v/>
      </c>
      <c r="AB61" s="58" t="str">
        <f>IF(OR($I61=1,AND($I61=0,$L61=1)),中間シート!AB61,"")</f>
        <v/>
      </c>
      <c r="AC61" s="58" t="str">
        <f>IF(OR($I61=1,AND($I61=0,$L61=1)),中間シート!AC61,"")</f>
        <v/>
      </c>
      <c r="AD61" s="58" t="str">
        <f>IF(OR($I61=1,AND($I61=0,$L61=1)),中間シート!AD61,"")</f>
        <v/>
      </c>
      <c r="AE61" s="58" t="str">
        <f>IF(OR($I61=1,AND($I61=0,$L61=1)),中間シート!AE61,"")</f>
        <v/>
      </c>
      <c r="AF61" s="58" t="str">
        <f>IF(OR($I61=1,AND($I61=0,$L61=1)),中間シート!AF61,"")</f>
        <v/>
      </c>
      <c r="AG61" s="152"/>
      <c r="AH61" s="58" t="str">
        <f>IF(OR($I61=1,AND($I61=0,$L61=1)),中間シート!AH61,"")</f>
        <v/>
      </c>
      <c r="AI61" s="58" t="str">
        <f>IF(OR($I61=1,AND($I61=0,$L61=1)),中間シート!AI61,"")</f>
        <v/>
      </c>
      <c r="AJ61" s="58" t="str">
        <f>IF(OR($I61=1,AND($I61=0,$L61=1)),中間シート!AJ61,"")</f>
        <v/>
      </c>
      <c r="AK61" s="58" t="str">
        <f>IF(OR($I61=1,AND($I61=0,$L61=1)),中間シート!AK61,"")</f>
        <v/>
      </c>
      <c r="AL61" s="58" t="str">
        <f>IF(OR($I61=1,AND($I61=0,$L61=1)),中間シート!AL61,"")</f>
        <v/>
      </c>
      <c r="AM61" s="58" t="str">
        <f>IF($H61=1,中間シート!AM61,"")</f>
        <v/>
      </c>
      <c r="AN61" s="58" t="str">
        <f>IF($H61=1,中間シート!AN61,"")</f>
        <v/>
      </c>
      <c r="AO61" s="58" t="str">
        <f>IF($H61=1,中間シート!AO61,"")</f>
        <v/>
      </c>
      <c r="AP61" s="152"/>
      <c r="AQ61" s="152"/>
      <c r="AR61" s="58" t="str">
        <f>IF(OR($I61=1,AND($I61=0,$L61=1)),中間シート!AR61,"")</f>
        <v/>
      </c>
      <c r="AS61" s="55"/>
      <c r="AT61" s="55"/>
      <c r="AU61" s="55"/>
      <c r="AV61" s="58" t="str">
        <f>IF(OR($I61=1,AND($I61=0,$L61=1)),中間シート!AS61,"")</f>
        <v/>
      </c>
      <c r="AW61" s="58" t="str">
        <f>IF(OR($I61=1,AND($I61=0,$L61=1)),中間シート!AT61,"")</f>
        <v/>
      </c>
      <c r="AX61" s="58" t="str">
        <f>IF(OR($I61=1,AND($I61=0,$L61=1)),中間シート!AU61,"")</f>
        <v/>
      </c>
      <c r="AY61" s="58" t="str">
        <f>IF(OR($I61=1,AND($I61=0,$L61=1)),中間シート!AV61,"")</f>
        <v/>
      </c>
      <c r="AZ61" s="58" t="str">
        <f>IF(OR($I61=1,AND($I61=0,$L61=1)),中間シート!AW61,"")</f>
        <v/>
      </c>
      <c r="BA61" s="58" t="str">
        <f>IF(OR($I61=1,AND($I61=0,$L61=1)),中間シート!AX61,"")</f>
        <v/>
      </c>
      <c r="BB61" s="58" t="str">
        <f>IF(OR($I61=1,AND($I61=0,$L61=1)),中間シート!AY61,"")</f>
        <v/>
      </c>
      <c r="BC61" s="58" t="str">
        <f>IF(OR($I61=1,AND($I61=0,$L61=1)),中間シート!AZ61,"")</f>
        <v/>
      </c>
      <c r="BD61" s="55"/>
    </row>
    <row r="62" spans="1:56">
      <c r="A62" s="77">
        <f>中間シート!A62</f>
        <v>57</v>
      </c>
      <c r="B62" s="55">
        <f>中間シート!B62</f>
        <v>15</v>
      </c>
      <c r="C62" s="55" t="str">
        <f>中間シート!C62</f>
        <v/>
      </c>
      <c r="D62" s="55">
        <f>中間シート!D62</f>
        <v>0</v>
      </c>
      <c r="E62" s="55">
        <f>中間シート!E62</f>
        <v>0</v>
      </c>
      <c r="F62" s="55">
        <f>中間シート!F62</f>
        <v>0</v>
      </c>
      <c r="G62" s="55">
        <f>中間シート!G62</f>
        <v>1</v>
      </c>
      <c r="H62" s="55">
        <f>中間シート!H62</f>
        <v>0</v>
      </c>
      <c r="I62" s="55">
        <f>中間シート!I62</f>
        <v>0</v>
      </c>
      <c r="J62" s="55">
        <f>中間シート!J62</f>
        <v>0</v>
      </c>
      <c r="K62" s="55">
        <f>中間シート!K62</f>
        <v>0</v>
      </c>
      <c r="L62" s="54">
        <f>中間シート!L62</f>
        <v>0</v>
      </c>
      <c r="M62" s="77">
        <f>中間シート!M62</f>
        <v>0</v>
      </c>
      <c r="N62" s="56"/>
      <c r="O62" s="56"/>
      <c r="P62" s="56"/>
      <c r="Q62" s="57"/>
      <c r="R62" s="79" t="str">
        <f>IF(OR($I62=1,AND($I62=0,$L62=1)),中間シート!R62,"")</f>
        <v/>
      </c>
      <c r="S62" s="58" t="str">
        <f t="shared" si="6"/>
        <v/>
      </c>
      <c r="T62" s="56" t="str">
        <f>IF(OR($I62=1,AND($I62=0,$L62=1)),中間シート!T62,"")</f>
        <v/>
      </c>
      <c r="U62" s="58" t="str">
        <f>IF(OR($I62=1,AND($I62=0,$L62=1)),中間シート!U62,"")</f>
        <v/>
      </c>
      <c r="V62" s="58" t="str">
        <f>IF(OR($I62=1,AND($I62=0,$L62=1)),中間シート!V62,"")</f>
        <v/>
      </c>
      <c r="W62" s="58" t="str">
        <f>IF(OR($I62=1,AND($I62=0,$L62=1)),中間シート!W62,"")</f>
        <v/>
      </c>
      <c r="X62" s="58" t="str">
        <f>IF(OR($I62=1,AND($I62=0,$L62=1)),中間シート!X62,"")</f>
        <v/>
      </c>
      <c r="Y62" s="58" t="str">
        <f>IF(OR($I62=1,AND($I62=0,$L62=1)),中間シート!Y62,"")</f>
        <v/>
      </c>
      <c r="Z62" s="58" t="str">
        <f>IF(OR($I62=1,AND($I62=0,$L62=1)),中間シート!Z62,"")</f>
        <v/>
      </c>
      <c r="AA62" s="58" t="str">
        <f>IF(OR($I62=1,AND($I62=0,$L62=1)),中間シート!AA62,"")</f>
        <v/>
      </c>
      <c r="AB62" s="58" t="str">
        <f>IF(OR($I62=1,AND($I62=0,$L62=1)),中間シート!AB62,"")</f>
        <v/>
      </c>
      <c r="AC62" s="58" t="str">
        <f>IF(OR($I62=1,AND($I62=0,$L62=1)),中間シート!AC62,"")</f>
        <v/>
      </c>
      <c r="AD62" s="58" t="str">
        <f>IF(OR($I62=1,AND($I62=0,$L62=1)),中間シート!AD62,"")</f>
        <v/>
      </c>
      <c r="AE62" s="58" t="str">
        <f>IF(OR($I62=1,AND($I62=0,$L62=1)),中間シート!AE62,"")</f>
        <v/>
      </c>
      <c r="AF62" s="58" t="str">
        <f>IF(OR($I62=1,AND($I62=0,$L62=1)),中間シート!AF62,"")</f>
        <v/>
      </c>
      <c r="AG62" s="152"/>
      <c r="AH62" s="58" t="str">
        <f>IF(OR($I62=1,AND($I62=0,$L62=1)),中間シート!AH62,"")</f>
        <v/>
      </c>
      <c r="AI62" s="58" t="str">
        <f>IF(OR($I62=1,AND($I62=0,$L62=1)),中間シート!AI62,"")</f>
        <v/>
      </c>
      <c r="AJ62" s="58" t="str">
        <f>IF(OR($I62=1,AND($I62=0,$L62=1)),中間シート!AJ62,"")</f>
        <v/>
      </c>
      <c r="AK62" s="58" t="str">
        <f>IF(OR($I62=1,AND($I62=0,$L62=1)),中間シート!AK62,"")</f>
        <v/>
      </c>
      <c r="AL62" s="58" t="str">
        <f>IF(OR($I62=1,AND($I62=0,$L62=1)),中間シート!AL62,"")</f>
        <v/>
      </c>
      <c r="AM62" s="58" t="str">
        <f>IF($H62=1,中間シート!AM62,"")</f>
        <v/>
      </c>
      <c r="AN62" s="58" t="str">
        <f>IF($H62=1,中間シート!AN62,"")</f>
        <v/>
      </c>
      <c r="AO62" s="58" t="str">
        <f>IF($H62=1,中間シート!AO62,"")</f>
        <v/>
      </c>
      <c r="AP62" s="152"/>
      <c r="AQ62" s="152"/>
      <c r="AR62" s="58" t="str">
        <f>IF(OR($I62=1,AND($I62=0,$L62=1)),中間シート!AR62,"")</f>
        <v/>
      </c>
      <c r="AS62" s="55"/>
      <c r="AT62" s="55"/>
      <c r="AU62" s="55"/>
      <c r="AV62" s="58" t="str">
        <f>IF(OR($I62=1,AND($I62=0,$L62=1)),中間シート!AS62,"")</f>
        <v/>
      </c>
      <c r="AW62" s="58" t="str">
        <f>IF(OR($I62=1,AND($I62=0,$L62=1)),中間シート!AT62,"")</f>
        <v/>
      </c>
      <c r="AX62" s="58" t="str">
        <f>IF(OR($I62=1,AND($I62=0,$L62=1)),中間シート!AU62,"")</f>
        <v/>
      </c>
      <c r="AY62" s="58" t="str">
        <f>IF(OR($I62=1,AND($I62=0,$L62=1)),中間シート!AV62,"")</f>
        <v/>
      </c>
      <c r="AZ62" s="58" t="str">
        <f>IF(OR($I62=1,AND($I62=0,$L62=1)),中間シート!AW62,"")</f>
        <v/>
      </c>
      <c r="BA62" s="58" t="str">
        <f>IF(OR($I62=1,AND($I62=0,$L62=1)),中間シート!AX62,"")</f>
        <v/>
      </c>
      <c r="BB62" s="58" t="str">
        <f>IF(OR($I62=1,AND($I62=0,$L62=1)),中間シート!AY62,"")</f>
        <v/>
      </c>
      <c r="BC62" s="58" t="str">
        <f>IF(OR($I62=1,AND($I62=0,$L62=1)),中間シート!AZ62,"")</f>
        <v/>
      </c>
      <c r="BD62" s="55"/>
    </row>
    <row r="63" spans="1:56">
      <c r="A63" s="77">
        <f>中間シート!A63</f>
        <v>58</v>
      </c>
      <c r="B63" s="55">
        <f>中間シート!B63</f>
        <v>15</v>
      </c>
      <c r="C63" s="55" t="str">
        <f>中間シート!C63</f>
        <v/>
      </c>
      <c r="D63" s="55">
        <f>中間シート!D63</f>
        <v>0</v>
      </c>
      <c r="E63" s="55">
        <f>中間シート!E63</f>
        <v>0</v>
      </c>
      <c r="F63" s="55">
        <f>中間シート!F63</f>
        <v>0</v>
      </c>
      <c r="G63" s="55">
        <f>中間シート!G63</f>
        <v>2</v>
      </c>
      <c r="H63" s="55">
        <f>中間シート!H63</f>
        <v>0</v>
      </c>
      <c r="I63" s="55">
        <f>中間シート!I63</f>
        <v>0</v>
      </c>
      <c r="J63" s="55">
        <f>中間シート!J63</f>
        <v>0</v>
      </c>
      <c r="K63" s="55">
        <f>中間シート!K63</f>
        <v>0</v>
      </c>
      <c r="L63" s="54">
        <f>中間シート!L63</f>
        <v>0</v>
      </c>
      <c r="M63" s="77">
        <f>中間シート!M63</f>
        <v>0</v>
      </c>
      <c r="N63" s="56"/>
      <c r="O63" s="56"/>
      <c r="P63" s="56"/>
      <c r="Q63" s="57"/>
      <c r="R63" s="79" t="str">
        <f>IF(OR($I63=1,AND($I63=0,$L63=1)),中間シート!R63,"")</f>
        <v/>
      </c>
      <c r="S63" s="58" t="str">
        <f t="shared" si="6"/>
        <v/>
      </c>
      <c r="T63" s="56" t="str">
        <f>IF(OR($I63=1,AND($I63=0,$L63=1)),中間シート!T63,"")</f>
        <v/>
      </c>
      <c r="U63" s="58" t="str">
        <f>IF(OR($I63=1,AND($I63=0,$L63=1)),中間シート!U63,"")</f>
        <v/>
      </c>
      <c r="V63" s="58" t="str">
        <f>IF(OR($I63=1,AND($I63=0,$L63=1)),中間シート!V63,"")</f>
        <v/>
      </c>
      <c r="W63" s="58" t="str">
        <f>IF(OR($I63=1,AND($I63=0,$L63=1)),中間シート!W63,"")</f>
        <v/>
      </c>
      <c r="X63" s="58" t="str">
        <f>IF(OR($I63=1,AND($I63=0,$L63=1)),中間シート!X63,"")</f>
        <v/>
      </c>
      <c r="Y63" s="58" t="str">
        <f>IF(OR($I63=1,AND($I63=0,$L63=1)),中間シート!Y63,"")</f>
        <v/>
      </c>
      <c r="Z63" s="58" t="str">
        <f>IF(OR($I63=1,AND($I63=0,$L63=1)),中間シート!Z63,"")</f>
        <v/>
      </c>
      <c r="AA63" s="58" t="str">
        <f>IF(OR($I63=1,AND($I63=0,$L63=1)),中間シート!AA63,"")</f>
        <v/>
      </c>
      <c r="AB63" s="58" t="str">
        <f>IF(OR($I63=1,AND($I63=0,$L63=1)),中間シート!AB63,"")</f>
        <v/>
      </c>
      <c r="AC63" s="58" t="str">
        <f>IF(OR($I63=1,AND($I63=0,$L63=1)),中間シート!AC63,"")</f>
        <v/>
      </c>
      <c r="AD63" s="58" t="str">
        <f>IF(OR($I63=1,AND($I63=0,$L63=1)),中間シート!AD63,"")</f>
        <v/>
      </c>
      <c r="AE63" s="58" t="str">
        <f>IF(OR($I63=1,AND($I63=0,$L63=1)),中間シート!AE63,"")</f>
        <v/>
      </c>
      <c r="AF63" s="58" t="str">
        <f>IF(OR($I63=1,AND($I63=0,$L63=1)),中間シート!AF63,"")</f>
        <v/>
      </c>
      <c r="AG63" s="152"/>
      <c r="AH63" s="58" t="str">
        <f>IF(OR($I63=1,AND($I63=0,$L63=1)),中間シート!AH63,"")</f>
        <v/>
      </c>
      <c r="AI63" s="58" t="str">
        <f>IF(OR($I63=1,AND($I63=0,$L63=1)),中間シート!AI63,"")</f>
        <v/>
      </c>
      <c r="AJ63" s="58" t="str">
        <f>IF(OR($I63=1,AND($I63=0,$L63=1)),中間シート!AJ63,"")</f>
        <v/>
      </c>
      <c r="AK63" s="58" t="str">
        <f>IF(OR($I63=1,AND($I63=0,$L63=1)),中間シート!AK63,"")</f>
        <v/>
      </c>
      <c r="AL63" s="58" t="str">
        <f>IF(OR($I63=1,AND($I63=0,$L63=1)),中間シート!AL63,"")</f>
        <v/>
      </c>
      <c r="AM63" s="58" t="str">
        <f>IF($H63=1,中間シート!AM63,"")</f>
        <v/>
      </c>
      <c r="AN63" s="58" t="str">
        <f>IF($H63=1,中間シート!AN63,"")</f>
        <v/>
      </c>
      <c r="AO63" s="58" t="str">
        <f>IF($H63=1,中間シート!AO63,"")</f>
        <v/>
      </c>
      <c r="AP63" s="152"/>
      <c r="AQ63" s="152"/>
      <c r="AR63" s="58" t="str">
        <f>IF(OR($I63=1,AND($I63=0,$L63=1)),中間シート!AR63,"")</f>
        <v/>
      </c>
      <c r="AS63" s="55"/>
      <c r="AT63" s="55"/>
      <c r="AU63" s="55"/>
      <c r="AV63" s="58" t="str">
        <f>IF(OR($I63=1,AND($I63=0,$L63=1)),中間シート!AS63,"")</f>
        <v/>
      </c>
      <c r="AW63" s="58" t="str">
        <f>IF(OR($I63=1,AND($I63=0,$L63=1)),中間シート!AT63,"")</f>
        <v/>
      </c>
      <c r="AX63" s="58" t="str">
        <f>IF(OR($I63=1,AND($I63=0,$L63=1)),中間シート!AU63,"")</f>
        <v/>
      </c>
      <c r="AY63" s="58" t="str">
        <f>IF(OR($I63=1,AND($I63=0,$L63=1)),中間シート!AV63,"")</f>
        <v/>
      </c>
      <c r="AZ63" s="58" t="str">
        <f>IF(OR($I63=1,AND($I63=0,$L63=1)),中間シート!AW63,"")</f>
        <v/>
      </c>
      <c r="BA63" s="58" t="str">
        <f>IF(OR($I63=1,AND($I63=0,$L63=1)),中間シート!AX63,"")</f>
        <v/>
      </c>
      <c r="BB63" s="58" t="str">
        <f>IF(OR($I63=1,AND($I63=0,$L63=1)),中間シート!AY63,"")</f>
        <v/>
      </c>
      <c r="BC63" s="58" t="str">
        <f>IF(OR($I63=1,AND($I63=0,$L63=1)),中間シート!AZ63,"")</f>
        <v/>
      </c>
      <c r="BD63" s="55"/>
    </row>
    <row r="64" spans="1:56">
      <c r="A64" s="77">
        <f>中間シート!A64</f>
        <v>59</v>
      </c>
      <c r="B64" s="55">
        <f>中間シート!B64</f>
        <v>15</v>
      </c>
      <c r="C64" s="55" t="str">
        <f>中間シート!C64</f>
        <v/>
      </c>
      <c r="D64" s="55">
        <f>中間シート!D64</f>
        <v>0</v>
      </c>
      <c r="E64" s="55">
        <f>中間シート!E64</f>
        <v>0</v>
      </c>
      <c r="F64" s="55">
        <f>中間シート!F64</f>
        <v>0</v>
      </c>
      <c r="G64" s="55">
        <f>中間シート!G64</f>
        <v>3</v>
      </c>
      <c r="H64" s="55">
        <f>中間シート!H64</f>
        <v>0</v>
      </c>
      <c r="I64" s="55">
        <f>中間シート!I64</f>
        <v>0</v>
      </c>
      <c r="J64" s="55">
        <f>中間シート!J64</f>
        <v>0</v>
      </c>
      <c r="K64" s="55">
        <f>中間シート!K64</f>
        <v>0</v>
      </c>
      <c r="L64" s="54">
        <f>中間シート!L64</f>
        <v>0</v>
      </c>
      <c r="M64" s="77">
        <f>中間シート!M64</f>
        <v>0</v>
      </c>
      <c r="N64" s="56"/>
      <c r="O64" s="56"/>
      <c r="P64" s="56"/>
      <c r="Q64" s="57"/>
      <c r="R64" s="79" t="str">
        <f>IF(OR($I64=1,AND($I64=0,$L64=1)),中間シート!R64,"")</f>
        <v/>
      </c>
      <c r="S64" s="58" t="str">
        <f t="shared" si="6"/>
        <v/>
      </c>
      <c r="T64" s="56" t="str">
        <f>IF(OR($I64=1,AND($I64=0,$L64=1)),中間シート!T64,"")</f>
        <v/>
      </c>
      <c r="U64" s="58" t="str">
        <f>IF(OR($I64=1,AND($I64=0,$L64=1)),中間シート!U64,"")</f>
        <v/>
      </c>
      <c r="V64" s="58" t="str">
        <f>IF(OR($I64=1,AND($I64=0,$L64=1)),中間シート!V64,"")</f>
        <v/>
      </c>
      <c r="W64" s="58" t="str">
        <f>IF(OR($I64=1,AND($I64=0,$L64=1)),中間シート!W64,"")</f>
        <v/>
      </c>
      <c r="X64" s="58" t="str">
        <f>IF(OR($I64=1,AND($I64=0,$L64=1)),中間シート!X64,"")</f>
        <v/>
      </c>
      <c r="Y64" s="58" t="str">
        <f>IF(OR($I64=1,AND($I64=0,$L64=1)),中間シート!Y64,"")</f>
        <v/>
      </c>
      <c r="Z64" s="58" t="str">
        <f>IF(OR($I64=1,AND($I64=0,$L64=1)),中間シート!Z64,"")</f>
        <v/>
      </c>
      <c r="AA64" s="58" t="str">
        <f>IF(OR($I64=1,AND($I64=0,$L64=1)),中間シート!AA64,"")</f>
        <v/>
      </c>
      <c r="AB64" s="58" t="str">
        <f>IF(OR($I64=1,AND($I64=0,$L64=1)),中間シート!AB64,"")</f>
        <v/>
      </c>
      <c r="AC64" s="58" t="str">
        <f>IF(OR($I64=1,AND($I64=0,$L64=1)),中間シート!AC64,"")</f>
        <v/>
      </c>
      <c r="AD64" s="58" t="str">
        <f>IF(OR($I64=1,AND($I64=0,$L64=1)),中間シート!AD64,"")</f>
        <v/>
      </c>
      <c r="AE64" s="58" t="str">
        <f>IF(OR($I64=1,AND($I64=0,$L64=1)),中間シート!AE64,"")</f>
        <v/>
      </c>
      <c r="AF64" s="58" t="str">
        <f>IF(OR($I64=1,AND($I64=0,$L64=1)),中間シート!AF64,"")</f>
        <v/>
      </c>
      <c r="AG64" s="152"/>
      <c r="AH64" s="58" t="str">
        <f>IF(OR($I64=1,AND($I64=0,$L64=1)),中間シート!AH64,"")</f>
        <v/>
      </c>
      <c r="AI64" s="58" t="str">
        <f>IF(OR($I64=1,AND($I64=0,$L64=1)),中間シート!AI64,"")</f>
        <v/>
      </c>
      <c r="AJ64" s="58" t="str">
        <f>IF(OR($I64=1,AND($I64=0,$L64=1)),中間シート!AJ64,"")</f>
        <v/>
      </c>
      <c r="AK64" s="58" t="str">
        <f>IF(OR($I64=1,AND($I64=0,$L64=1)),中間シート!AK64,"")</f>
        <v/>
      </c>
      <c r="AL64" s="58" t="str">
        <f>IF(OR($I64=1,AND($I64=0,$L64=1)),中間シート!AL64,"")</f>
        <v/>
      </c>
      <c r="AM64" s="58" t="str">
        <f>IF($H64=1,中間シート!AM64,"")</f>
        <v/>
      </c>
      <c r="AN64" s="58" t="str">
        <f>IF($H64=1,中間シート!AN64,"")</f>
        <v/>
      </c>
      <c r="AO64" s="58" t="str">
        <f>IF($H64=1,中間シート!AO64,"")</f>
        <v/>
      </c>
      <c r="AP64" s="152"/>
      <c r="AQ64" s="152"/>
      <c r="AR64" s="58" t="str">
        <f>IF(OR($I64=1,AND($I64=0,$L64=1)),中間シート!AR64,"")</f>
        <v/>
      </c>
      <c r="AS64" s="55"/>
      <c r="AT64" s="55"/>
      <c r="AU64" s="55"/>
      <c r="AV64" s="58" t="str">
        <f>IF(OR($I64=1,AND($I64=0,$L64=1)),中間シート!AS64,"")</f>
        <v/>
      </c>
      <c r="AW64" s="58" t="str">
        <f>IF(OR($I64=1,AND($I64=0,$L64=1)),中間シート!AT64,"")</f>
        <v/>
      </c>
      <c r="AX64" s="58" t="str">
        <f>IF(OR($I64=1,AND($I64=0,$L64=1)),中間シート!AU64,"")</f>
        <v/>
      </c>
      <c r="AY64" s="58" t="str">
        <f>IF(OR($I64=1,AND($I64=0,$L64=1)),中間シート!AV64,"")</f>
        <v/>
      </c>
      <c r="AZ64" s="58" t="str">
        <f>IF(OR($I64=1,AND($I64=0,$L64=1)),中間シート!AW64,"")</f>
        <v/>
      </c>
      <c r="BA64" s="58" t="str">
        <f>IF(OR($I64=1,AND($I64=0,$L64=1)),中間シート!AX64,"")</f>
        <v/>
      </c>
      <c r="BB64" s="58" t="str">
        <f>IF(OR($I64=1,AND($I64=0,$L64=1)),中間シート!AY64,"")</f>
        <v/>
      </c>
      <c r="BC64" s="58" t="str">
        <f>IF(OR($I64=1,AND($I64=0,$L64=1)),中間シート!AZ64,"")</f>
        <v/>
      </c>
      <c r="BD64" s="55"/>
    </row>
    <row r="65" spans="1:56">
      <c r="A65" s="77">
        <f>中間シート!A65</f>
        <v>60</v>
      </c>
      <c r="B65" s="55">
        <f>中間シート!B65</f>
        <v>15</v>
      </c>
      <c r="C65" s="55" t="str">
        <f>中間シート!C65</f>
        <v/>
      </c>
      <c r="D65" s="55">
        <f>中間シート!D65</f>
        <v>0</v>
      </c>
      <c r="E65" s="55">
        <f>中間シート!E65</f>
        <v>0</v>
      </c>
      <c r="F65" s="55">
        <f>中間シート!F65</f>
        <v>0</v>
      </c>
      <c r="G65" s="55">
        <f>中間シート!G65</f>
        <v>4</v>
      </c>
      <c r="H65" s="55">
        <f>中間シート!H65</f>
        <v>0</v>
      </c>
      <c r="I65" s="55">
        <f>中間シート!I65</f>
        <v>0</v>
      </c>
      <c r="J65" s="55">
        <f>中間シート!J65</f>
        <v>0</v>
      </c>
      <c r="K65" s="55">
        <f>中間シート!K65</f>
        <v>0</v>
      </c>
      <c r="L65" s="54">
        <f>中間シート!L65</f>
        <v>0</v>
      </c>
      <c r="M65" s="77">
        <f>中間シート!M65</f>
        <v>0</v>
      </c>
      <c r="N65" s="56"/>
      <c r="O65" s="56"/>
      <c r="P65" s="56"/>
      <c r="Q65" s="57"/>
      <c r="R65" s="79" t="str">
        <f>IF(OR($I65=1,AND($I65=0,$L65=1)),中間シート!R65,"")</f>
        <v/>
      </c>
      <c r="S65" s="58" t="str">
        <f t="shared" si="6"/>
        <v/>
      </c>
      <c r="T65" s="56" t="str">
        <f>IF(OR($I65=1,AND($I65=0,$L65=1)),中間シート!T65,"")</f>
        <v/>
      </c>
      <c r="U65" s="58" t="str">
        <f>IF(OR($I65=1,AND($I65=0,$L65=1)),中間シート!U65,"")</f>
        <v/>
      </c>
      <c r="V65" s="58" t="str">
        <f>IF(OR($I65=1,AND($I65=0,$L65=1)),中間シート!V65,"")</f>
        <v/>
      </c>
      <c r="W65" s="58" t="str">
        <f>IF(OR($I65=1,AND($I65=0,$L65=1)),中間シート!W65,"")</f>
        <v/>
      </c>
      <c r="X65" s="58" t="str">
        <f>IF(OR($I65=1,AND($I65=0,$L65=1)),中間シート!X65,"")</f>
        <v/>
      </c>
      <c r="Y65" s="58" t="str">
        <f>IF(OR($I65=1,AND($I65=0,$L65=1)),中間シート!Y65,"")</f>
        <v/>
      </c>
      <c r="Z65" s="58" t="str">
        <f>IF(OR($I65=1,AND($I65=0,$L65=1)),中間シート!Z65,"")</f>
        <v/>
      </c>
      <c r="AA65" s="58" t="str">
        <f>IF(OR($I65=1,AND($I65=0,$L65=1)),中間シート!AA65,"")</f>
        <v/>
      </c>
      <c r="AB65" s="58" t="str">
        <f>IF(OR($I65=1,AND($I65=0,$L65=1)),中間シート!AB65,"")</f>
        <v/>
      </c>
      <c r="AC65" s="58" t="str">
        <f>IF(OR($I65=1,AND($I65=0,$L65=1)),中間シート!AC65,"")</f>
        <v/>
      </c>
      <c r="AD65" s="58" t="str">
        <f>IF(OR($I65=1,AND($I65=0,$L65=1)),中間シート!AD65,"")</f>
        <v/>
      </c>
      <c r="AE65" s="58" t="str">
        <f>IF(OR($I65=1,AND($I65=0,$L65=1)),中間シート!AE65,"")</f>
        <v/>
      </c>
      <c r="AF65" s="58" t="str">
        <f>IF(OR($I65=1,AND($I65=0,$L65=1)),中間シート!AF65,"")</f>
        <v/>
      </c>
      <c r="AG65" s="152"/>
      <c r="AH65" s="58" t="str">
        <f>IF(OR($I65=1,AND($I65=0,$L65=1)),中間シート!AH65,"")</f>
        <v/>
      </c>
      <c r="AI65" s="58" t="str">
        <f>IF(OR($I65=1,AND($I65=0,$L65=1)),中間シート!AI65,"")</f>
        <v/>
      </c>
      <c r="AJ65" s="58" t="str">
        <f>IF(OR($I65=1,AND($I65=0,$L65=1)),中間シート!AJ65,"")</f>
        <v/>
      </c>
      <c r="AK65" s="58" t="str">
        <f>IF(OR($I65=1,AND($I65=0,$L65=1)),中間シート!AK65,"")</f>
        <v/>
      </c>
      <c r="AL65" s="58" t="str">
        <f>IF(OR($I65=1,AND($I65=0,$L65=1)),中間シート!AL65,"")</f>
        <v/>
      </c>
      <c r="AM65" s="58" t="str">
        <f>IF($H65=1,中間シート!AM65,"")</f>
        <v/>
      </c>
      <c r="AN65" s="58" t="str">
        <f>IF($H65=1,中間シート!AN65,"")</f>
        <v/>
      </c>
      <c r="AO65" s="58" t="str">
        <f>IF($H65=1,中間シート!AO65,"")</f>
        <v/>
      </c>
      <c r="AP65" s="152"/>
      <c r="AQ65" s="152"/>
      <c r="AR65" s="58" t="str">
        <f>IF(OR($I65=1,AND($I65=0,$L65=1)),中間シート!AR65,"")</f>
        <v/>
      </c>
      <c r="AS65" s="55"/>
      <c r="AT65" s="55"/>
      <c r="AU65" s="55"/>
      <c r="AV65" s="58" t="str">
        <f>IF(OR($I65=1,AND($I65=0,$L65=1)),中間シート!AS65,"")</f>
        <v/>
      </c>
      <c r="AW65" s="58" t="str">
        <f>IF(OR($I65=1,AND($I65=0,$L65=1)),中間シート!AT65,"")</f>
        <v/>
      </c>
      <c r="AX65" s="58" t="str">
        <f>IF(OR($I65=1,AND($I65=0,$L65=1)),中間シート!AU65,"")</f>
        <v/>
      </c>
      <c r="AY65" s="58" t="str">
        <f>IF(OR($I65=1,AND($I65=0,$L65=1)),中間シート!AV65,"")</f>
        <v/>
      </c>
      <c r="AZ65" s="58" t="str">
        <f>IF(OR($I65=1,AND($I65=0,$L65=1)),中間シート!AW65,"")</f>
        <v/>
      </c>
      <c r="BA65" s="58" t="str">
        <f>IF(OR($I65=1,AND($I65=0,$L65=1)),中間シート!AX65,"")</f>
        <v/>
      </c>
      <c r="BB65" s="58" t="str">
        <f>IF(OR($I65=1,AND($I65=0,$L65=1)),中間シート!AY65,"")</f>
        <v/>
      </c>
      <c r="BC65" s="58" t="str">
        <f>IF(OR($I65=1,AND($I65=0,$L65=1)),中間シート!AZ65,"")</f>
        <v/>
      </c>
      <c r="BD65" s="55"/>
    </row>
    <row r="66" spans="1:56">
      <c r="A66" s="54"/>
      <c r="B66" s="55"/>
      <c r="C66" s="55"/>
      <c r="D66" s="55"/>
      <c r="E66" s="55"/>
      <c r="F66" s="55"/>
      <c r="G66" s="55"/>
      <c r="H66" s="55"/>
      <c r="I66" s="55"/>
      <c r="J66" s="55"/>
      <c r="K66" s="55"/>
      <c r="L66" s="54"/>
      <c r="M66" s="54"/>
      <c r="N66" s="56"/>
      <c r="O66" s="56"/>
      <c r="P66" s="56"/>
      <c r="Q66" s="57"/>
      <c r="R66" s="79" t="str">
        <f>IF(OR($I66=1,AND($I66=0,$L66=1)),中間シート!R66,"")</f>
        <v/>
      </c>
      <c r="S66" s="58" t="str">
        <f t="shared" si="6"/>
        <v/>
      </c>
      <c r="T66" s="56" t="str">
        <f>IF(OR($I66=1,AND($I66=0,$L66=1)),中間シート!T66,"")</f>
        <v/>
      </c>
      <c r="U66" s="58" t="str">
        <f>IF(OR($I66=1,AND($I66=0,$L66=1)),中間シート!U66,"")</f>
        <v/>
      </c>
      <c r="V66" s="58" t="str">
        <f>IF(OR($I66=1,AND($I66=0,$L66=1)),中間シート!V66,"")</f>
        <v/>
      </c>
      <c r="W66" s="58" t="str">
        <f>IF(OR($I66=1,AND($I66=0,$L66=1)),中間シート!W66,"")</f>
        <v/>
      </c>
      <c r="X66" s="58" t="str">
        <f>IF(OR($I66=1,AND($I66=0,$L66=1)),中間シート!X66,"")</f>
        <v/>
      </c>
      <c r="Y66" s="58" t="str">
        <f>IF(OR($I66=1,AND($I66=0,$L66=1)),中間シート!Y66,"")</f>
        <v/>
      </c>
      <c r="Z66" s="58" t="str">
        <f>IF(OR($I66=1,AND($I66=0,$L66=1)),中間シート!Z66,"")</f>
        <v/>
      </c>
      <c r="AA66" s="58" t="str">
        <f>IF(OR($I66=1,AND($I66=0,$L66=1)),中間シート!AA66,"")</f>
        <v/>
      </c>
      <c r="AB66" s="58" t="str">
        <f>IF(OR($I66=1,AND($I66=0,$L66=1)),中間シート!AB66,"")</f>
        <v/>
      </c>
      <c r="AC66" s="58" t="str">
        <f>IF(OR($I66=1,AND($I66=0,$L66=1)),中間シート!AC66,"")</f>
        <v/>
      </c>
      <c r="AD66" s="58" t="str">
        <f>IF(OR($I66=1,AND($I66=0,$L66=1)),中間シート!AD66,"")</f>
        <v/>
      </c>
      <c r="AE66" s="58" t="str">
        <f>IF(OR($I66=1,AND($I66=0,$L66=1)),中間シート!AE66,"")</f>
        <v/>
      </c>
      <c r="AF66" s="58" t="str">
        <f>IF(OR($I66=1,AND($I66=0,$L66=1)),中間シート!AF66,"")</f>
        <v/>
      </c>
      <c r="AG66" s="152"/>
      <c r="AH66" s="58" t="str">
        <f>IF(OR($I66=1,AND($I66=0,$L66=1)),中間シート!AH66,"")</f>
        <v/>
      </c>
      <c r="AI66" s="58" t="str">
        <f>IF(OR($I66=1,AND($I66=0,$L66=1)),中間シート!AI66,"")</f>
        <v/>
      </c>
      <c r="AJ66" s="58" t="str">
        <f>IF(OR($I66=1,AND($I66=0,$L66=1)),中間シート!AJ66,"")</f>
        <v/>
      </c>
      <c r="AK66" s="58" t="str">
        <f>IF(OR($I66=1,AND($I66=0,$L66=1)),中間シート!AK66,"")</f>
        <v/>
      </c>
      <c r="AL66" s="58" t="str">
        <f>IF(OR($I66=1,AND($I66=0,$L66=1)),中間シート!AL66,"")</f>
        <v/>
      </c>
      <c r="AM66" s="58" t="str">
        <f>IF($H66=1,中間シート!AM66,"")</f>
        <v/>
      </c>
      <c r="AN66" s="58" t="str">
        <f>IF($H66=1,中間シート!AN66,"")</f>
        <v/>
      </c>
      <c r="AO66" s="58" t="str">
        <f>IF($H66=1,中間シート!AO66,"")</f>
        <v/>
      </c>
      <c r="AP66" s="152"/>
      <c r="AQ66" s="152"/>
      <c r="AR66" s="58" t="str">
        <f>IF(OR($I66=1,AND($I66=0,$L66=1)),中間シート!AR66,"")</f>
        <v/>
      </c>
      <c r="AS66" s="55"/>
      <c r="AT66" s="55"/>
      <c r="AU66" s="55"/>
      <c r="AV66" s="58" t="str">
        <f>IF(OR($I66=1,AND($I66=0,$L66=1)),中間シート!AS66,"")</f>
        <v/>
      </c>
      <c r="AW66" s="58" t="str">
        <f>IF(OR($I66=1,AND($I66=0,$L66=1)),中間シート!AT66,"")</f>
        <v/>
      </c>
      <c r="AX66" s="58" t="str">
        <f>IF(OR($I66=1,AND($I66=0,$L66=1)),中間シート!AU66,"")</f>
        <v/>
      </c>
      <c r="AY66" s="58" t="str">
        <f>IF(OR($I66=1,AND($I66=0,$L66=1)),中間シート!AV66,"")</f>
        <v/>
      </c>
      <c r="AZ66" s="58" t="str">
        <f>IF(OR($I66=1,AND($I66=0,$L66=1)),中間シート!AW66,"")</f>
        <v/>
      </c>
      <c r="BA66" s="58" t="str">
        <f>IF(OR($I66=1,AND($I66=0,$L66=1)),中間シート!AX66,"")</f>
        <v/>
      </c>
      <c r="BB66" s="58" t="str">
        <f>IF(OR($I66=1,AND($I66=0,$L66=1)),中間シート!AY66,"")</f>
        <v/>
      </c>
      <c r="BC66" s="58" t="str">
        <f>IF(OR($I66=1,AND($I66=0,$L66=1)),中間シート!AZ66,"")</f>
        <v/>
      </c>
      <c r="BD66" s="55"/>
    </row>
    <row r="67" spans="1:56">
      <c r="A67" s="54"/>
      <c r="B67" s="55"/>
      <c r="C67" s="55"/>
      <c r="D67" s="55"/>
      <c r="E67" s="55"/>
      <c r="F67" s="55"/>
      <c r="G67" s="55"/>
      <c r="H67" s="55"/>
      <c r="I67" s="55"/>
      <c r="J67" s="55"/>
      <c r="K67" s="55"/>
      <c r="L67" s="54"/>
      <c r="M67" s="54"/>
      <c r="N67" s="56"/>
      <c r="O67" s="56"/>
      <c r="P67" s="56"/>
      <c r="Q67" s="57"/>
      <c r="R67" s="79" t="str">
        <f>IF(OR($I67=1,AND($I67=0,$L67=1)),中間シート!R67,"")</f>
        <v/>
      </c>
      <c r="S67" s="58" t="str">
        <f t="shared" si="6"/>
        <v/>
      </c>
      <c r="T67" s="56" t="str">
        <f>IF(OR($I67=1,AND($I67=0,$L67=1)),中間シート!T67,"")</f>
        <v/>
      </c>
      <c r="U67" s="58" t="str">
        <f>IF(OR($I67=1,AND($I67=0,$L67=1)),中間シート!U67,"")</f>
        <v/>
      </c>
      <c r="V67" s="58" t="str">
        <f>IF(OR($I67=1,AND($I67=0,$L67=1)),中間シート!V67,"")</f>
        <v/>
      </c>
      <c r="W67" s="58" t="str">
        <f>IF(OR($I67=1,AND($I67=0,$L67=1)),中間シート!W67,"")</f>
        <v/>
      </c>
      <c r="X67" s="58" t="str">
        <f>IF(OR($I67=1,AND($I67=0,$L67=1)),中間シート!X67,"")</f>
        <v/>
      </c>
      <c r="Y67" s="58" t="str">
        <f>IF(OR($I67=1,AND($I67=0,$L67=1)),中間シート!Y67,"")</f>
        <v/>
      </c>
      <c r="Z67" s="58" t="str">
        <f>IF(OR($I67=1,AND($I67=0,$L67=1)),中間シート!Z67,"")</f>
        <v/>
      </c>
      <c r="AA67" s="58" t="str">
        <f>IF(OR($I67=1,AND($I67=0,$L67=1)),中間シート!AA67,"")</f>
        <v/>
      </c>
      <c r="AB67" s="58" t="str">
        <f>IF(OR($I67=1,AND($I67=0,$L67=1)),中間シート!AB67,"")</f>
        <v/>
      </c>
      <c r="AC67" s="58" t="str">
        <f>IF(OR($I67=1,AND($I67=0,$L67=1)),中間シート!AC67,"")</f>
        <v/>
      </c>
      <c r="AD67" s="58" t="str">
        <f>IF(OR($I67=1,AND($I67=0,$L67=1)),中間シート!AD67,"")</f>
        <v/>
      </c>
      <c r="AE67" s="58" t="str">
        <f>IF(OR($I67=1,AND($I67=0,$L67=1)),中間シート!AE67,"")</f>
        <v/>
      </c>
      <c r="AF67" s="58" t="str">
        <f>IF(OR($I67=1,AND($I67=0,$L67=1)),中間シート!AF67,"")</f>
        <v/>
      </c>
      <c r="AG67" s="152"/>
      <c r="AH67" s="58" t="str">
        <f>IF(OR($I67=1,AND($I67=0,$L67=1)),中間シート!AH67,"")</f>
        <v/>
      </c>
      <c r="AI67" s="58" t="str">
        <f>IF(OR($I67=1,AND($I67=0,$L67=1)),中間シート!AI67,"")</f>
        <v/>
      </c>
      <c r="AJ67" s="58" t="str">
        <f>IF(OR($I67=1,AND($I67=0,$L67=1)),中間シート!AJ67,"")</f>
        <v/>
      </c>
      <c r="AK67" s="58" t="str">
        <f>IF(OR($I67=1,AND($I67=0,$L67=1)),中間シート!AK67,"")</f>
        <v/>
      </c>
      <c r="AL67" s="58" t="str">
        <f>IF(OR($I67=1,AND($I67=0,$L67=1)),中間シート!AL67,"")</f>
        <v/>
      </c>
      <c r="AM67" s="58" t="str">
        <f>IF($H67=1,中間シート!AM67,"")</f>
        <v/>
      </c>
      <c r="AN67" s="58" t="str">
        <f>IF($H67=1,中間シート!AN67,"")</f>
        <v/>
      </c>
      <c r="AO67" s="58" t="str">
        <f>IF($H67=1,中間シート!AO67,"")</f>
        <v/>
      </c>
      <c r="AP67" s="152"/>
      <c r="AQ67" s="152"/>
      <c r="AR67" s="58" t="str">
        <f>IF(OR($I67=1,AND($I67=0,$L67=1)),中間シート!AR67,"")</f>
        <v/>
      </c>
      <c r="AS67" s="55"/>
      <c r="AT67" s="55"/>
      <c r="AU67" s="55"/>
      <c r="AV67" s="58" t="str">
        <f>IF(OR($I67=1,AND($I67=0,$L67=1)),中間シート!AS67,"")</f>
        <v/>
      </c>
      <c r="AW67" s="58" t="str">
        <f>IF(OR($I67=1,AND($I67=0,$L67=1)),中間シート!AT67,"")</f>
        <v/>
      </c>
      <c r="AX67" s="58" t="str">
        <f>IF(OR($I67=1,AND($I67=0,$L67=1)),中間シート!AU67,"")</f>
        <v/>
      </c>
      <c r="AY67" s="58" t="str">
        <f>IF(OR($I67=1,AND($I67=0,$L67=1)),中間シート!AV67,"")</f>
        <v/>
      </c>
      <c r="AZ67" s="58" t="str">
        <f>IF(OR($I67=1,AND($I67=0,$L67=1)),中間シート!AW67,"")</f>
        <v/>
      </c>
      <c r="BA67" s="58" t="str">
        <f>IF(OR($I67=1,AND($I67=0,$L67=1)),中間シート!AX67,"")</f>
        <v/>
      </c>
      <c r="BB67" s="58" t="str">
        <f>IF(OR($I67=1,AND($I67=0,$L67=1)),中間シート!AY67,"")</f>
        <v/>
      </c>
      <c r="BC67" s="58" t="str">
        <f>IF(OR($I67=1,AND($I67=0,$L67=1)),中間シート!AZ67,"")</f>
        <v/>
      </c>
      <c r="BD67" s="55"/>
    </row>
    <row r="68" spans="1:56">
      <c r="A68" s="54"/>
      <c r="B68" s="55"/>
      <c r="C68" s="55"/>
      <c r="D68" s="55"/>
      <c r="E68" s="55"/>
      <c r="F68" s="55"/>
      <c r="G68" s="55"/>
      <c r="H68" s="55"/>
      <c r="I68" s="55"/>
      <c r="J68" s="55"/>
      <c r="K68" s="55"/>
      <c r="L68" s="54"/>
      <c r="M68" s="54"/>
      <c r="N68" s="56"/>
      <c r="O68" s="56"/>
      <c r="P68" s="56"/>
      <c r="Q68" s="57"/>
      <c r="R68" s="79" t="str">
        <f>IF(OR($I68=1,AND($I68=0,$L68=1)),中間シート!R68,"")</f>
        <v/>
      </c>
      <c r="S68" s="58" t="str">
        <f t="shared" si="6"/>
        <v/>
      </c>
      <c r="T68" s="56" t="str">
        <f>IF(OR($I68=1,AND($I68=0,$L68=1)),中間シート!T68,"")</f>
        <v/>
      </c>
      <c r="U68" s="58" t="str">
        <f>IF(OR($I68=1,AND($I68=0,$L68=1)),中間シート!U68,"")</f>
        <v/>
      </c>
      <c r="V68" s="58" t="str">
        <f>IF(OR($I68=1,AND($I68=0,$L68=1)),中間シート!V68,"")</f>
        <v/>
      </c>
      <c r="W68" s="58" t="str">
        <f>IF(OR($I68=1,AND($I68=0,$L68=1)),中間シート!W68,"")</f>
        <v/>
      </c>
      <c r="X68" s="58" t="str">
        <f>IF(OR($I68=1,AND($I68=0,$L68=1)),中間シート!X68,"")</f>
        <v/>
      </c>
      <c r="Y68" s="58" t="str">
        <f>IF(OR($I68=1,AND($I68=0,$L68=1)),中間シート!Y68,"")</f>
        <v/>
      </c>
      <c r="Z68" s="58" t="str">
        <f>IF(OR($I68=1,AND($I68=0,$L68=1)),中間シート!Z68,"")</f>
        <v/>
      </c>
      <c r="AA68" s="58" t="str">
        <f>IF(OR($I68=1,AND($I68=0,$L68=1)),中間シート!AA68,"")</f>
        <v/>
      </c>
      <c r="AB68" s="58" t="str">
        <f>IF(OR($I68=1,AND($I68=0,$L68=1)),中間シート!AB68,"")</f>
        <v/>
      </c>
      <c r="AC68" s="58" t="str">
        <f>IF(OR($I68=1,AND($I68=0,$L68=1)),中間シート!AC68,"")</f>
        <v/>
      </c>
      <c r="AD68" s="58" t="str">
        <f>IF(OR($I68=1,AND($I68=0,$L68=1)),中間シート!AD68,"")</f>
        <v/>
      </c>
      <c r="AE68" s="58" t="str">
        <f>IF(OR($I68=1,AND($I68=0,$L68=1)),中間シート!AE68,"")</f>
        <v/>
      </c>
      <c r="AF68" s="58" t="str">
        <f>IF(OR($I68=1,AND($I68=0,$L68=1)),中間シート!AF68,"")</f>
        <v/>
      </c>
      <c r="AG68" s="152"/>
      <c r="AH68" s="58" t="str">
        <f>IF(OR($I68=1,AND($I68=0,$L68=1)),中間シート!AH68,"")</f>
        <v/>
      </c>
      <c r="AI68" s="58" t="str">
        <f>IF(OR($I68=1,AND($I68=0,$L68=1)),中間シート!AI68,"")</f>
        <v/>
      </c>
      <c r="AJ68" s="58" t="str">
        <f>IF(OR($I68=1,AND($I68=0,$L68=1)),中間シート!AJ68,"")</f>
        <v/>
      </c>
      <c r="AK68" s="58" t="str">
        <f>IF(OR($I68=1,AND($I68=0,$L68=1)),中間シート!AK68,"")</f>
        <v/>
      </c>
      <c r="AL68" s="58" t="str">
        <f>IF(OR($I68=1,AND($I68=0,$L68=1)),中間シート!AL68,"")</f>
        <v/>
      </c>
      <c r="AM68" s="58" t="str">
        <f>IF($H68=1,中間シート!AM68,"")</f>
        <v/>
      </c>
      <c r="AN68" s="58" t="str">
        <f>IF($H68=1,中間シート!AN68,"")</f>
        <v/>
      </c>
      <c r="AO68" s="58" t="str">
        <f>IF($H68=1,中間シート!AO68,"")</f>
        <v/>
      </c>
      <c r="AP68" s="152"/>
      <c r="AQ68" s="152"/>
      <c r="AR68" s="58" t="str">
        <f>IF(OR($I68=1,AND($I68=0,$L68=1)),中間シート!AR68,"")</f>
        <v/>
      </c>
      <c r="AS68" s="55"/>
      <c r="AT68" s="55"/>
      <c r="AU68" s="55"/>
      <c r="AV68" s="58" t="str">
        <f>IF(OR($I68=1,AND($I68=0,$L68=1)),中間シート!AS68,"")</f>
        <v/>
      </c>
      <c r="AW68" s="58" t="str">
        <f>IF(OR($I68=1,AND($I68=0,$L68=1)),中間シート!AT68,"")</f>
        <v/>
      </c>
      <c r="AX68" s="58" t="str">
        <f>IF(OR($I68=1,AND($I68=0,$L68=1)),中間シート!AU68,"")</f>
        <v/>
      </c>
      <c r="AY68" s="58" t="str">
        <f>IF(OR($I68=1,AND($I68=0,$L68=1)),中間シート!AV68,"")</f>
        <v/>
      </c>
      <c r="AZ68" s="58" t="str">
        <f>IF(OR($I68=1,AND($I68=0,$L68=1)),中間シート!AW68,"")</f>
        <v/>
      </c>
      <c r="BA68" s="58" t="str">
        <f>IF(OR($I68=1,AND($I68=0,$L68=1)),中間シート!AX68,"")</f>
        <v/>
      </c>
      <c r="BB68" s="58" t="str">
        <f>IF(OR($I68=1,AND($I68=0,$L68=1)),中間シート!AY68,"")</f>
        <v/>
      </c>
      <c r="BC68" s="58" t="str">
        <f>IF(OR($I68=1,AND($I68=0,$L68=1)),中間シート!AZ68,"")</f>
        <v/>
      </c>
      <c r="BD68" s="55"/>
    </row>
    <row r="69" spans="1:56">
      <c r="A69" s="54"/>
      <c r="B69" s="55"/>
      <c r="C69" s="55"/>
      <c r="D69" s="55"/>
      <c r="E69" s="55"/>
      <c r="F69" s="55"/>
      <c r="G69" s="55"/>
      <c r="H69" s="55"/>
      <c r="I69" s="55"/>
      <c r="J69" s="55"/>
      <c r="K69" s="55"/>
      <c r="L69" s="54"/>
      <c r="M69" s="54"/>
      <c r="N69" s="56"/>
      <c r="O69" s="56"/>
      <c r="P69" s="56"/>
      <c r="Q69" s="57"/>
      <c r="R69" s="79" t="str">
        <f>IF(OR($I69=1,AND($I69=0,$L69=1)),中間シート!R69,"")</f>
        <v/>
      </c>
      <c r="S69" s="58" t="str">
        <f t="shared" si="6"/>
        <v/>
      </c>
      <c r="T69" s="56" t="str">
        <f>IF(OR($I69=1,AND($I69=0,$L69=1)),中間シート!T69,"")</f>
        <v/>
      </c>
      <c r="U69" s="58" t="str">
        <f>IF(OR($I69=1,AND($I69=0,$L69=1)),中間シート!U69,"")</f>
        <v/>
      </c>
      <c r="V69" s="58" t="str">
        <f>IF(OR($I69=1,AND($I69=0,$L69=1)),中間シート!V69,"")</f>
        <v/>
      </c>
      <c r="W69" s="58" t="str">
        <f>IF(OR($I69=1,AND($I69=0,$L69=1)),中間シート!W69,"")</f>
        <v/>
      </c>
      <c r="X69" s="58" t="str">
        <f>IF(OR($I69=1,AND($I69=0,$L69=1)),中間シート!X69,"")</f>
        <v/>
      </c>
      <c r="Y69" s="58" t="str">
        <f>IF(OR($I69=1,AND($I69=0,$L69=1)),中間シート!Y69,"")</f>
        <v/>
      </c>
      <c r="Z69" s="58" t="str">
        <f>IF(OR($I69=1,AND($I69=0,$L69=1)),中間シート!Z69,"")</f>
        <v/>
      </c>
      <c r="AA69" s="58" t="str">
        <f>IF(OR($I69=1,AND($I69=0,$L69=1)),中間シート!AA69,"")</f>
        <v/>
      </c>
      <c r="AB69" s="58" t="str">
        <f>IF(OR($I69=1,AND($I69=0,$L69=1)),中間シート!AB69,"")</f>
        <v/>
      </c>
      <c r="AC69" s="58" t="str">
        <f>IF(OR($I69=1,AND($I69=0,$L69=1)),中間シート!AC69,"")</f>
        <v/>
      </c>
      <c r="AD69" s="58" t="str">
        <f>IF(OR($I69=1,AND($I69=0,$L69=1)),中間シート!AD69,"")</f>
        <v/>
      </c>
      <c r="AE69" s="58" t="str">
        <f>IF(OR($I69=1,AND($I69=0,$L69=1)),中間シート!AE69,"")</f>
        <v/>
      </c>
      <c r="AF69" s="58" t="str">
        <f>IF(OR($I69=1,AND($I69=0,$L69=1)),中間シート!AF69,"")</f>
        <v/>
      </c>
      <c r="AG69" s="152"/>
      <c r="AH69" s="58" t="str">
        <f>IF(OR($I69=1,AND($I69=0,$L69=1)),中間シート!AH69,"")</f>
        <v/>
      </c>
      <c r="AI69" s="58" t="str">
        <f>IF(OR($I69=1,AND($I69=0,$L69=1)),中間シート!AI69,"")</f>
        <v/>
      </c>
      <c r="AJ69" s="58" t="str">
        <f>IF(OR($I69=1,AND($I69=0,$L69=1)),中間シート!AJ69,"")</f>
        <v/>
      </c>
      <c r="AK69" s="58" t="str">
        <f>IF(OR($I69=1,AND($I69=0,$L69=1)),中間シート!AK69,"")</f>
        <v/>
      </c>
      <c r="AL69" s="58" t="str">
        <f>IF(OR($I69=1,AND($I69=0,$L69=1)),中間シート!AL69,"")</f>
        <v/>
      </c>
      <c r="AM69" s="58" t="str">
        <f>IF($H69=1,中間シート!AM69,"")</f>
        <v/>
      </c>
      <c r="AN69" s="58" t="str">
        <f>IF($H69=1,中間シート!AN69,"")</f>
        <v/>
      </c>
      <c r="AO69" s="58" t="str">
        <f>IF($H69=1,中間シート!AO69,"")</f>
        <v/>
      </c>
      <c r="AP69" s="152"/>
      <c r="AQ69" s="152"/>
      <c r="AR69" s="58" t="str">
        <f>IF(OR($I69=1,AND($I69=0,$L69=1)),中間シート!AR69,"")</f>
        <v/>
      </c>
      <c r="AS69" s="55"/>
      <c r="AT69" s="55"/>
      <c r="AU69" s="55"/>
      <c r="AV69" s="58" t="str">
        <f>IF(OR($I69=1,AND($I69=0,$L69=1)),中間シート!AS69,"")</f>
        <v/>
      </c>
      <c r="AW69" s="58" t="str">
        <f>IF(OR($I69=1,AND($I69=0,$L69=1)),中間シート!AT69,"")</f>
        <v/>
      </c>
      <c r="AX69" s="58" t="str">
        <f>IF(OR($I69=1,AND($I69=0,$L69=1)),中間シート!AU69,"")</f>
        <v/>
      </c>
      <c r="AY69" s="58" t="str">
        <f>IF(OR($I69=1,AND($I69=0,$L69=1)),中間シート!AV69,"")</f>
        <v/>
      </c>
      <c r="AZ69" s="58" t="str">
        <f>IF(OR($I69=1,AND($I69=0,$L69=1)),中間シート!AW69,"")</f>
        <v/>
      </c>
      <c r="BA69" s="58" t="str">
        <f>IF(OR($I69=1,AND($I69=0,$L69=1)),中間シート!AX69,"")</f>
        <v/>
      </c>
      <c r="BB69" s="58" t="str">
        <f>IF(OR($I69=1,AND($I69=0,$L69=1)),中間シート!AY69,"")</f>
        <v/>
      </c>
      <c r="BC69" s="58" t="str">
        <f>IF(OR($I69=1,AND($I69=0,$L69=1)),中間シート!AZ69,"")</f>
        <v/>
      </c>
      <c r="BD69" s="55"/>
    </row>
    <row r="70" spans="1:56">
      <c r="A70" s="54"/>
      <c r="B70" s="55"/>
      <c r="C70" s="55"/>
      <c r="D70" s="55"/>
      <c r="E70" s="55"/>
      <c r="F70" s="55"/>
      <c r="G70" s="55"/>
      <c r="H70" s="55"/>
      <c r="I70" s="55"/>
      <c r="J70" s="55"/>
      <c r="K70" s="55"/>
      <c r="L70" s="54"/>
      <c r="M70" s="54"/>
      <c r="N70" s="56"/>
      <c r="O70" s="56"/>
      <c r="P70" s="56"/>
      <c r="Q70" s="57"/>
      <c r="R70" s="79" t="str">
        <f>IF(OR($I70=1,AND($I70=0,$L70=1)),中間シート!R70,"")</f>
        <v/>
      </c>
      <c r="S70" s="58" t="str">
        <f t="shared" si="6"/>
        <v/>
      </c>
      <c r="T70" s="56" t="str">
        <f>IF(OR($I70=1,AND($I70=0,$L70=1)),中間シート!T70,"")</f>
        <v/>
      </c>
      <c r="U70" s="58" t="str">
        <f>IF(OR($I70=1,AND($I70=0,$L70=1)),中間シート!U70,"")</f>
        <v/>
      </c>
      <c r="V70" s="58" t="str">
        <f>IF(OR($I70=1,AND($I70=0,$L70=1)),中間シート!V70,"")</f>
        <v/>
      </c>
      <c r="W70" s="58" t="str">
        <f>IF(OR($I70=1,AND($I70=0,$L70=1)),中間シート!W70,"")</f>
        <v/>
      </c>
      <c r="X70" s="58" t="str">
        <f>IF(OR($I70=1,AND($I70=0,$L70=1)),中間シート!X70,"")</f>
        <v/>
      </c>
      <c r="Y70" s="58" t="str">
        <f>IF(OR($I70=1,AND($I70=0,$L70=1)),中間シート!Y70,"")</f>
        <v/>
      </c>
      <c r="Z70" s="58" t="str">
        <f>IF(OR($I70=1,AND($I70=0,$L70=1)),中間シート!Z70,"")</f>
        <v/>
      </c>
      <c r="AA70" s="58" t="str">
        <f>IF(OR($I70=1,AND($I70=0,$L70=1)),中間シート!AA70,"")</f>
        <v/>
      </c>
      <c r="AB70" s="58" t="str">
        <f>IF(OR($I70=1,AND($I70=0,$L70=1)),中間シート!AB70,"")</f>
        <v/>
      </c>
      <c r="AC70" s="58" t="str">
        <f>IF(OR($I70=1,AND($I70=0,$L70=1)),中間シート!AC70,"")</f>
        <v/>
      </c>
      <c r="AD70" s="58" t="str">
        <f>IF(OR($I70=1,AND($I70=0,$L70=1)),中間シート!AD70,"")</f>
        <v/>
      </c>
      <c r="AE70" s="58" t="str">
        <f>IF(OR($I70=1,AND($I70=0,$L70=1)),中間シート!AE70,"")</f>
        <v/>
      </c>
      <c r="AF70" s="58" t="str">
        <f>IF(OR($I70=1,AND($I70=0,$L70=1)),中間シート!AF70,"")</f>
        <v/>
      </c>
      <c r="AG70" s="152"/>
      <c r="AH70" s="58" t="str">
        <f>IF(OR($I70=1,AND($I70=0,$L70=1)),中間シート!AH70,"")</f>
        <v/>
      </c>
      <c r="AI70" s="58" t="str">
        <f>IF(OR($I70=1,AND($I70=0,$L70=1)),中間シート!AI70,"")</f>
        <v/>
      </c>
      <c r="AJ70" s="58" t="str">
        <f>IF(OR($I70=1,AND($I70=0,$L70=1)),中間シート!AJ70,"")</f>
        <v/>
      </c>
      <c r="AK70" s="58" t="str">
        <f>IF(OR($I70=1,AND($I70=0,$L70=1)),中間シート!AK70,"")</f>
        <v/>
      </c>
      <c r="AL70" s="58" t="str">
        <f>IF(OR($I70=1,AND($I70=0,$L70=1)),中間シート!AL70,"")</f>
        <v/>
      </c>
      <c r="AM70" s="58" t="str">
        <f>IF($H70=1,中間シート!AM70,"")</f>
        <v/>
      </c>
      <c r="AN70" s="58" t="str">
        <f>IF($H70=1,中間シート!AN70,"")</f>
        <v/>
      </c>
      <c r="AO70" s="58" t="str">
        <f>IF($H70=1,中間シート!AO70,"")</f>
        <v/>
      </c>
      <c r="AP70" s="152"/>
      <c r="AQ70" s="152"/>
      <c r="AR70" s="58" t="str">
        <f>IF(OR($I70=1,AND($I70=0,$L70=1)),中間シート!AR70,"")</f>
        <v/>
      </c>
      <c r="AS70" s="55"/>
      <c r="AT70" s="55"/>
      <c r="AU70" s="55"/>
      <c r="AV70" s="58" t="str">
        <f>IF(OR($I70=1,AND($I70=0,$L70=1)),中間シート!AS70,"")</f>
        <v/>
      </c>
      <c r="AW70" s="58" t="str">
        <f>IF(OR($I70=1,AND($I70=0,$L70=1)),中間シート!AT70,"")</f>
        <v/>
      </c>
      <c r="AX70" s="58" t="str">
        <f>IF(OR($I70=1,AND($I70=0,$L70=1)),中間シート!AU70,"")</f>
        <v/>
      </c>
      <c r="AY70" s="58" t="str">
        <f>IF(OR($I70=1,AND($I70=0,$L70=1)),中間シート!AV70,"")</f>
        <v/>
      </c>
      <c r="AZ70" s="58" t="str">
        <f>IF(OR($I70=1,AND($I70=0,$L70=1)),中間シート!AW70,"")</f>
        <v/>
      </c>
      <c r="BA70" s="58" t="str">
        <f>IF(OR($I70=1,AND($I70=0,$L70=1)),中間シート!AX70,"")</f>
        <v/>
      </c>
      <c r="BB70" s="58" t="str">
        <f>IF(OR($I70=1,AND($I70=0,$L70=1)),中間シート!AY70,"")</f>
        <v/>
      </c>
      <c r="BC70" s="58" t="str">
        <f>IF(OR($I70=1,AND($I70=0,$L70=1)),中間シート!AZ70,"")</f>
        <v/>
      </c>
      <c r="BD70" s="55"/>
    </row>
    <row r="71" spans="1:56">
      <c r="A71" s="54"/>
      <c r="B71" s="55"/>
      <c r="C71" s="55"/>
      <c r="D71" s="55"/>
      <c r="E71" s="55"/>
      <c r="F71" s="55"/>
      <c r="G71" s="55"/>
      <c r="H71" s="55"/>
      <c r="I71" s="55"/>
      <c r="J71" s="55"/>
      <c r="K71" s="55"/>
      <c r="L71" s="54"/>
      <c r="M71" s="54"/>
      <c r="N71" s="56"/>
      <c r="O71" s="56"/>
      <c r="P71" s="56"/>
      <c r="Q71" s="57"/>
      <c r="R71" s="79" t="str">
        <f>IF(OR($I71=1,AND($I71=0,$L71=1)),中間シート!R71,"")</f>
        <v/>
      </c>
      <c r="S71" s="58" t="str">
        <f t="shared" si="6"/>
        <v/>
      </c>
      <c r="T71" s="56" t="str">
        <f>IF(OR($I71=1,AND($I71=0,$L71=1)),中間シート!T71,"")</f>
        <v/>
      </c>
      <c r="U71" s="58" t="str">
        <f>IF(OR($I71=1,AND($I71=0,$L71=1)),中間シート!U71,"")</f>
        <v/>
      </c>
      <c r="V71" s="58" t="str">
        <f>IF(OR($I71=1,AND($I71=0,$L71=1)),中間シート!V71,"")</f>
        <v/>
      </c>
      <c r="W71" s="58" t="str">
        <f>IF(OR($I71=1,AND($I71=0,$L71=1)),中間シート!W71,"")</f>
        <v/>
      </c>
      <c r="X71" s="58" t="str">
        <f>IF(OR($I71=1,AND($I71=0,$L71=1)),中間シート!X71,"")</f>
        <v/>
      </c>
      <c r="Y71" s="58" t="str">
        <f>IF(OR($I71=1,AND($I71=0,$L71=1)),中間シート!Y71,"")</f>
        <v/>
      </c>
      <c r="Z71" s="58" t="str">
        <f>IF(OR($I71=1,AND($I71=0,$L71=1)),中間シート!Z71,"")</f>
        <v/>
      </c>
      <c r="AA71" s="58" t="str">
        <f>IF(OR($I71=1,AND($I71=0,$L71=1)),中間シート!AA71,"")</f>
        <v/>
      </c>
      <c r="AB71" s="58" t="str">
        <f>IF(OR($I71=1,AND($I71=0,$L71=1)),中間シート!AB71,"")</f>
        <v/>
      </c>
      <c r="AC71" s="58" t="str">
        <f>IF(OR($I71=1,AND($I71=0,$L71=1)),中間シート!AC71,"")</f>
        <v/>
      </c>
      <c r="AD71" s="58" t="str">
        <f>IF(OR($I71=1,AND($I71=0,$L71=1)),中間シート!AD71,"")</f>
        <v/>
      </c>
      <c r="AE71" s="58" t="str">
        <f>IF(OR($I71=1,AND($I71=0,$L71=1)),中間シート!AE71,"")</f>
        <v/>
      </c>
      <c r="AF71" s="58" t="str">
        <f>IF(OR($I71=1,AND($I71=0,$L71=1)),中間シート!AF71,"")</f>
        <v/>
      </c>
      <c r="AG71" s="152"/>
      <c r="AH71" s="58" t="str">
        <f>IF(OR($I71=1,AND($I71=0,$L71=1)),中間シート!AH71,"")</f>
        <v/>
      </c>
      <c r="AI71" s="58" t="str">
        <f>IF(OR($I71=1,AND($I71=0,$L71=1)),中間シート!AI71,"")</f>
        <v/>
      </c>
      <c r="AJ71" s="58" t="str">
        <f>IF(OR($I71=1,AND($I71=0,$L71=1)),中間シート!AJ71,"")</f>
        <v/>
      </c>
      <c r="AK71" s="58" t="str">
        <f>IF(OR($I71=1,AND($I71=0,$L71=1)),中間シート!AK71,"")</f>
        <v/>
      </c>
      <c r="AL71" s="58" t="str">
        <f>IF(OR($I71=1,AND($I71=0,$L71=1)),中間シート!AL71,"")</f>
        <v/>
      </c>
      <c r="AM71" s="58" t="str">
        <f>IF($H71=1,中間シート!AM71,"")</f>
        <v/>
      </c>
      <c r="AN71" s="58" t="str">
        <f>IF($H71=1,中間シート!AN71,"")</f>
        <v/>
      </c>
      <c r="AO71" s="58" t="str">
        <f>IF($H71=1,中間シート!AO71,"")</f>
        <v/>
      </c>
      <c r="AP71" s="152"/>
      <c r="AQ71" s="152"/>
      <c r="AR71" s="58" t="str">
        <f>IF(OR($I71=1,AND($I71=0,$L71=1)),中間シート!AR71,"")</f>
        <v/>
      </c>
      <c r="AS71" s="55"/>
      <c r="AT71" s="55"/>
      <c r="AU71" s="55"/>
      <c r="AV71" s="58" t="str">
        <f>IF(OR($I71=1,AND($I71=0,$L71=1)),中間シート!AS71,"")</f>
        <v/>
      </c>
      <c r="AW71" s="58" t="str">
        <f>IF(OR($I71=1,AND($I71=0,$L71=1)),中間シート!AT71,"")</f>
        <v/>
      </c>
      <c r="AX71" s="58" t="str">
        <f>IF(OR($I71=1,AND($I71=0,$L71=1)),中間シート!AU71,"")</f>
        <v/>
      </c>
      <c r="AY71" s="58" t="str">
        <f>IF(OR($I71=1,AND($I71=0,$L71=1)),中間シート!AV71,"")</f>
        <v/>
      </c>
      <c r="AZ71" s="58" t="str">
        <f>IF(OR($I71=1,AND($I71=0,$L71=1)),中間シート!AW71,"")</f>
        <v/>
      </c>
      <c r="BA71" s="58" t="str">
        <f>IF(OR($I71=1,AND($I71=0,$L71=1)),中間シート!AX71,"")</f>
        <v/>
      </c>
      <c r="BB71" s="58" t="str">
        <f>IF(OR($I71=1,AND($I71=0,$L71=1)),中間シート!AY71,"")</f>
        <v/>
      </c>
      <c r="BC71" s="58" t="str">
        <f>IF(OR($I71=1,AND($I71=0,$L71=1)),中間シート!AZ71,"")</f>
        <v/>
      </c>
      <c r="BD71" s="55"/>
    </row>
    <row r="72" spans="1:56">
      <c r="A72" s="54">
        <f>中間シート!A55</f>
        <v>50</v>
      </c>
      <c r="B72" s="55"/>
      <c r="C72" s="55"/>
      <c r="D72" s="55"/>
      <c r="E72" s="55"/>
      <c r="F72" s="55"/>
      <c r="G72" s="55"/>
      <c r="H72" s="55"/>
      <c r="I72" s="55"/>
      <c r="J72" s="55"/>
      <c r="K72" s="55"/>
      <c r="L72" s="54"/>
      <c r="M72" s="54"/>
      <c r="N72" s="56"/>
      <c r="O72" s="56"/>
      <c r="P72" s="56"/>
      <c r="Q72" s="57"/>
      <c r="R72" s="79" t="str">
        <f>IF(OR($I72=1,AND($I72=0,$L72=1)),中間シート!R72,"")</f>
        <v/>
      </c>
      <c r="S72" s="58" t="str">
        <f t="shared" si="6"/>
        <v/>
      </c>
      <c r="T72" s="56" t="str">
        <f>IF(OR($I72=1,AND($I72=0,$L72=1)),中間シート!T72,"")</f>
        <v/>
      </c>
      <c r="U72" s="58" t="str">
        <f>IF(OR($I72=1,AND($I72=0,$L72=1)),中間シート!U72,"")</f>
        <v/>
      </c>
      <c r="V72" s="58" t="str">
        <f>IF(OR($I72=1,AND($I72=0,$L72=1)),中間シート!V72,"")</f>
        <v/>
      </c>
      <c r="W72" s="58" t="str">
        <f>IF(OR($I72=1,AND($I72=0,$L72=1)),中間シート!W72,"")</f>
        <v/>
      </c>
      <c r="X72" s="58" t="str">
        <f>IF(OR($I72=1,AND($I72=0,$L72=1)),中間シート!X72,"")</f>
        <v/>
      </c>
      <c r="Y72" s="58" t="str">
        <f>IF(OR($I72=1,AND($I72=0,$L72=1)),中間シート!Y72,"")</f>
        <v/>
      </c>
      <c r="Z72" s="58" t="str">
        <f>IF(OR($I72=1,AND($I72=0,$L72=1)),中間シート!Z72,"")</f>
        <v/>
      </c>
      <c r="AA72" s="58" t="str">
        <f>IF(OR($I72=1,AND($I72=0,$L72=1)),中間シート!AA72,"")</f>
        <v/>
      </c>
      <c r="AB72" s="58" t="str">
        <f>IF(OR($I72=1,AND($I72=0,$L72=1)),中間シート!AB72,"")</f>
        <v/>
      </c>
      <c r="AC72" s="58" t="str">
        <f>IF(OR($I72=1,AND($I72=0,$L72=1)),中間シート!AC72,"")</f>
        <v/>
      </c>
      <c r="AD72" s="58" t="str">
        <f>IF(OR($I72=1,AND($I72=0,$L72=1)),中間シート!AD72,"")</f>
        <v/>
      </c>
      <c r="AE72" s="58" t="str">
        <f>IF(OR($I72=1,AND($I72=0,$L72=1)),中間シート!AE72,"")</f>
        <v/>
      </c>
      <c r="AF72" s="58" t="str">
        <f>IF(OR($I72=1,AND($I72=0,$L72=1)),中間シート!AF72,"")</f>
        <v/>
      </c>
      <c r="AG72" s="152"/>
      <c r="AH72" s="58" t="str">
        <f>IF(OR($I72=1,AND($I72=0,$L72=1)),中間シート!AH72,"")</f>
        <v/>
      </c>
      <c r="AI72" s="58" t="str">
        <f>IF(OR($I72=1,AND($I72=0,$L72=1)),中間シート!AI72,"")</f>
        <v/>
      </c>
      <c r="AJ72" s="58" t="str">
        <f>IF(OR($I72=1,AND($I72=0,$L72=1)),中間シート!AJ72,"")</f>
        <v/>
      </c>
      <c r="AK72" s="58" t="str">
        <f>IF(OR($I72=1,AND($I72=0,$L72=1)),中間シート!AK72,"")</f>
        <v/>
      </c>
      <c r="AL72" s="58" t="str">
        <f>IF(OR($I72=1,AND($I72=0,$L72=1)),中間シート!AL72,"")</f>
        <v/>
      </c>
      <c r="AM72" s="58" t="str">
        <f>IF($H72=1,中間シート!AM72,"")</f>
        <v/>
      </c>
      <c r="AN72" s="58" t="str">
        <f>IF($H72=1,中間シート!AN72,"")</f>
        <v/>
      </c>
      <c r="AO72" s="58" t="str">
        <f>IF($H72=1,中間シート!AO72,"")</f>
        <v/>
      </c>
      <c r="AP72" s="152"/>
      <c r="AQ72" s="152"/>
      <c r="AR72" s="58" t="str">
        <f>IF(OR($I72=1,AND($I72=0,$L72=1)),中間シート!AR72,"")</f>
        <v/>
      </c>
      <c r="AS72" s="55"/>
      <c r="AT72" s="55"/>
      <c r="AU72" s="55"/>
      <c r="AV72" s="58" t="str">
        <f>IF(OR($I72=1,AND($I72=0,$L72=1)),中間シート!AS72,"")</f>
        <v/>
      </c>
      <c r="AW72" s="58" t="str">
        <f>IF(OR($I72=1,AND($I72=0,$L72=1)),中間シート!AT72,"")</f>
        <v/>
      </c>
      <c r="AX72" s="58" t="str">
        <f>IF(OR($I72=1,AND($I72=0,$L72=1)),中間シート!AU72,"")</f>
        <v/>
      </c>
      <c r="AY72" s="58" t="str">
        <f>IF(OR($I72=1,AND($I72=0,$L72=1)),中間シート!AV72,"")</f>
        <v/>
      </c>
      <c r="AZ72" s="58" t="str">
        <f>IF(OR($I72=1,AND($I72=0,$L72=1)),中間シート!AW72,"")</f>
        <v/>
      </c>
      <c r="BA72" s="58" t="str">
        <f>IF(OR($I72=1,AND($I72=0,$L72=1)),中間シート!AX72,"")</f>
        <v/>
      </c>
      <c r="BB72" s="58" t="str">
        <f>IF(OR($I72=1,AND($I72=0,$L72=1)),中間シート!AY72,"")</f>
        <v/>
      </c>
      <c r="BC72" s="58" t="str">
        <f>IF(OR($I72=1,AND($I72=0,$L72=1)),中間シート!AZ72,"")</f>
        <v/>
      </c>
      <c r="BD72" s="55"/>
    </row>
    <row r="73" spans="1:56">
      <c r="A73" s="54"/>
      <c r="B73" s="55"/>
      <c r="C73" s="55"/>
      <c r="D73" s="55"/>
      <c r="E73" s="55"/>
      <c r="F73" s="55"/>
      <c r="G73" s="55"/>
      <c r="H73" s="55"/>
      <c r="I73" s="55"/>
      <c r="J73" s="55"/>
      <c r="K73" s="55"/>
      <c r="L73" s="54"/>
      <c r="M73" s="54"/>
      <c r="N73" s="56"/>
      <c r="O73" s="56"/>
      <c r="P73" s="56"/>
      <c r="Q73" s="57"/>
      <c r="R73" s="79" t="str">
        <f>IF(OR($I73=1,AND($I73=0,$L73=1)),中間シート!R73,"")</f>
        <v/>
      </c>
      <c r="S73" s="58" t="str">
        <f t="shared" si="6"/>
        <v/>
      </c>
      <c r="T73" s="56" t="str">
        <f>IF(OR($I73=1,AND($I73=0,$L73=1)),中間シート!T73,"")</f>
        <v/>
      </c>
      <c r="U73" s="58" t="str">
        <f>IF(OR($I73=1,AND($I73=0,$L73=1)),中間シート!U73,"")</f>
        <v/>
      </c>
      <c r="V73" s="58" t="str">
        <f>IF(OR($I73=1,AND($I73=0,$L73=1)),中間シート!V73,"")</f>
        <v/>
      </c>
      <c r="W73" s="58" t="str">
        <f>IF(OR($I73=1,AND($I73=0,$L73=1)),中間シート!W73,"")</f>
        <v/>
      </c>
      <c r="X73" s="58" t="str">
        <f>IF(OR($I73=1,AND($I73=0,$L73=1)),中間シート!X73,"")</f>
        <v/>
      </c>
      <c r="Y73" s="58" t="str">
        <f>IF(OR($I73=1,AND($I73=0,$L73=1)),中間シート!Y73,"")</f>
        <v/>
      </c>
      <c r="Z73" s="58" t="str">
        <f>IF(OR($I73=1,AND($I73=0,$L73=1)),中間シート!Z73,"")</f>
        <v/>
      </c>
      <c r="AA73" s="58" t="str">
        <f>IF(OR($I73=1,AND($I73=0,$L73=1)),中間シート!AA73,"")</f>
        <v/>
      </c>
      <c r="AB73" s="58" t="str">
        <f>IF(OR($I73=1,AND($I73=0,$L73=1)),中間シート!AB73,"")</f>
        <v/>
      </c>
      <c r="AC73" s="58" t="str">
        <f>IF(OR($I73=1,AND($I73=0,$L73=1)),中間シート!AC73,"")</f>
        <v/>
      </c>
      <c r="AD73" s="58" t="str">
        <f>IF(OR($I73=1,AND($I73=0,$L73=1)),中間シート!AD73,"")</f>
        <v/>
      </c>
      <c r="AE73" s="58" t="str">
        <f>IF(OR($I73=1,AND($I73=0,$L73=1)),中間シート!AE73,"")</f>
        <v/>
      </c>
      <c r="AF73" s="58" t="str">
        <f>IF(OR($I73=1,AND($I73=0,$L73=1)),中間シート!AF73,"")</f>
        <v/>
      </c>
      <c r="AG73" s="152"/>
      <c r="AH73" s="58" t="str">
        <f>IF(OR($I73=1,AND($I73=0,$L73=1)),中間シート!AH73,"")</f>
        <v/>
      </c>
      <c r="AI73" s="58" t="str">
        <f>IF(OR($I73=1,AND($I73=0,$L73=1)),中間シート!AI73,"")</f>
        <v/>
      </c>
      <c r="AJ73" s="58" t="str">
        <f>IF(OR($I73=1,AND($I73=0,$L73=1)),中間シート!AJ73,"")</f>
        <v/>
      </c>
      <c r="AK73" s="58" t="str">
        <f>IF(OR($I73=1,AND($I73=0,$L73=1)),中間シート!AK73,"")</f>
        <v/>
      </c>
      <c r="AL73" s="58" t="str">
        <f>IF(OR($I73=1,AND($I73=0,$L73=1)),中間シート!AL73,"")</f>
        <v/>
      </c>
      <c r="AM73" s="58" t="str">
        <f>IF($H73=1,中間シート!AM73,"")</f>
        <v/>
      </c>
      <c r="AN73" s="58" t="str">
        <f>IF($H73=1,中間シート!AN73,"")</f>
        <v/>
      </c>
      <c r="AO73" s="58" t="str">
        <f>IF($H73=1,中間シート!AO73,"")</f>
        <v/>
      </c>
      <c r="AP73" s="152"/>
      <c r="AQ73" s="152"/>
      <c r="AR73" s="58" t="str">
        <f>IF(OR($I73=1,AND($I73=0,$L73=1)),中間シート!AR73,"")</f>
        <v/>
      </c>
      <c r="AS73" s="55"/>
      <c r="AT73" s="55"/>
      <c r="AU73" s="55"/>
      <c r="AV73" s="58" t="str">
        <f>IF(OR($I73=1,AND($I73=0,$L73=1)),中間シート!AS73,"")</f>
        <v/>
      </c>
      <c r="AW73" s="58" t="str">
        <f>IF(OR($I73=1,AND($I73=0,$L73=1)),中間シート!AT73,"")</f>
        <v/>
      </c>
      <c r="AX73" s="58" t="str">
        <f>IF(OR($I73=1,AND($I73=0,$L73=1)),中間シート!AU73,"")</f>
        <v/>
      </c>
      <c r="AY73" s="58" t="str">
        <f>IF(OR($I73=1,AND($I73=0,$L73=1)),中間シート!AV73,"")</f>
        <v/>
      </c>
      <c r="AZ73" s="58" t="str">
        <f>IF(OR($I73=1,AND($I73=0,$L73=1)),中間シート!AW73,"")</f>
        <v/>
      </c>
      <c r="BA73" s="58" t="str">
        <f>IF(OR($I73=1,AND($I73=0,$L73=1)),中間シート!AX73,"")</f>
        <v/>
      </c>
      <c r="BB73" s="58" t="str">
        <f>IF(OR($I73=1,AND($I73=0,$L73=1)),中間シート!AY73,"")</f>
        <v/>
      </c>
      <c r="BC73" s="58" t="str">
        <f>IF(OR($I73=1,AND($I73=0,$L73=1)),中間シート!AZ73,"")</f>
        <v/>
      </c>
      <c r="BD73" s="55"/>
    </row>
    <row r="74" spans="1:56">
      <c r="A74" s="54"/>
      <c r="B74" s="55"/>
      <c r="C74" s="55"/>
      <c r="D74" s="55"/>
      <c r="E74" s="55"/>
      <c r="F74" s="55"/>
      <c r="G74" s="55"/>
      <c r="H74" s="55"/>
      <c r="I74" s="55"/>
      <c r="J74" s="55"/>
      <c r="K74" s="55"/>
      <c r="L74" s="54"/>
      <c r="M74" s="54"/>
      <c r="N74" s="56"/>
      <c r="O74" s="56"/>
      <c r="P74" s="56"/>
      <c r="Q74" s="57"/>
      <c r="R74" s="79" t="str">
        <f>IF(OR($I74=1,AND($I74=0,$L74=1)),中間シート!R74,"")</f>
        <v/>
      </c>
      <c r="S74" s="58" t="str">
        <f t="shared" si="6"/>
        <v/>
      </c>
      <c r="T74" s="56" t="str">
        <f>IF(OR($I74=1,AND($I74=0,$L74=1)),中間シート!T74,"")</f>
        <v/>
      </c>
      <c r="U74" s="58" t="str">
        <f>IF(OR($I74=1,AND($I74=0,$L74=1)),中間シート!U74,"")</f>
        <v/>
      </c>
      <c r="V74" s="58" t="str">
        <f>IF(OR($I74=1,AND($I74=0,$L74=1)),中間シート!V74,"")</f>
        <v/>
      </c>
      <c r="W74" s="58" t="str">
        <f>IF(OR($I74=1,AND($I74=0,$L74=1)),中間シート!W74,"")</f>
        <v/>
      </c>
      <c r="X74" s="58" t="str">
        <f>IF(OR($I74=1,AND($I74=0,$L74=1)),中間シート!X74,"")</f>
        <v/>
      </c>
      <c r="Y74" s="58" t="str">
        <f>IF(OR($I74=1,AND($I74=0,$L74=1)),中間シート!Y74,"")</f>
        <v/>
      </c>
      <c r="Z74" s="58" t="str">
        <f>IF(OR($I74=1,AND($I74=0,$L74=1)),中間シート!Z74,"")</f>
        <v/>
      </c>
      <c r="AA74" s="58" t="str">
        <f>IF(OR($I74=1,AND($I74=0,$L74=1)),中間シート!AA74,"")</f>
        <v/>
      </c>
      <c r="AB74" s="58" t="str">
        <f>IF(OR($I74=1,AND($I74=0,$L74=1)),中間シート!AB74,"")</f>
        <v/>
      </c>
      <c r="AC74" s="58" t="str">
        <f>IF(OR($I74=1,AND($I74=0,$L74=1)),中間シート!AC74,"")</f>
        <v/>
      </c>
      <c r="AD74" s="58" t="str">
        <f>IF(OR($I74=1,AND($I74=0,$L74=1)),中間シート!AD74,"")</f>
        <v/>
      </c>
      <c r="AE74" s="58" t="str">
        <f>IF(OR($I74=1,AND($I74=0,$L74=1)),中間シート!AE74,"")</f>
        <v/>
      </c>
      <c r="AF74" s="58" t="str">
        <f>IF(OR($I74=1,AND($I74=0,$L74=1)),中間シート!AF74,"")</f>
        <v/>
      </c>
      <c r="AG74" s="152"/>
      <c r="AH74" s="58" t="str">
        <f>IF(OR($I74=1,AND($I74=0,$L74=1)),中間シート!AH74,"")</f>
        <v/>
      </c>
      <c r="AI74" s="58" t="str">
        <f>IF(OR($I74=1,AND($I74=0,$L74=1)),中間シート!AI74,"")</f>
        <v/>
      </c>
      <c r="AJ74" s="58" t="str">
        <f>IF(OR($I74=1,AND($I74=0,$L74=1)),中間シート!AJ74,"")</f>
        <v/>
      </c>
      <c r="AK74" s="58" t="str">
        <f>IF(OR($I74=1,AND($I74=0,$L74=1)),中間シート!AK74,"")</f>
        <v/>
      </c>
      <c r="AL74" s="58" t="str">
        <f>IF(OR($I74=1,AND($I74=0,$L74=1)),中間シート!AL74,"")</f>
        <v/>
      </c>
      <c r="AM74" s="58" t="str">
        <f>IF($H74=1,中間シート!AM74,"")</f>
        <v/>
      </c>
      <c r="AN74" s="58" t="str">
        <f>IF($H74=1,中間シート!AN74,"")</f>
        <v/>
      </c>
      <c r="AO74" s="58" t="str">
        <f>IF($H74=1,中間シート!AO74,"")</f>
        <v/>
      </c>
      <c r="AP74" s="152"/>
      <c r="AQ74" s="152"/>
      <c r="AR74" s="58" t="str">
        <f>IF(OR($I74=1,AND($I74=0,$L74=1)),中間シート!AR74,"")</f>
        <v/>
      </c>
      <c r="AS74" s="55"/>
      <c r="AT74" s="55"/>
      <c r="AU74" s="55"/>
      <c r="AV74" s="58" t="str">
        <f>IF(OR($I74=1,AND($I74=0,$L74=1)),中間シート!AS74,"")</f>
        <v/>
      </c>
      <c r="AW74" s="58" t="str">
        <f>IF(OR($I74=1,AND($I74=0,$L74=1)),中間シート!AT74,"")</f>
        <v/>
      </c>
      <c r="AX74" s="58" t="str">
        <f>IF(OR($I74=1,AND($I74=0,$L74=1)),中間シート!AU74,"")</f>
        <v/>
      </c>
      <c r="AY74" s="58" t="str">
        <f>IF(OR($I74=1,AND($I74=0,$L74=1)),中間シート!AV74,"")</f>
        <v/>
      </c>
      <c r="AZ74" s="58" t="str">
        <f>IF(OR($I74=1,AND($I74=0,$L74=1)),中間シート!AW74,"")</f>
        <v/>
      </c>
      <c r="BA74" s="58" t="str">
        <f>IF(OR($I74=1,AND($I74=0,$L74=1)),中間シート!AX74,"")</f>
        <v/>
      </c>
      <c r="BB74" s="58" t="str">
        <f>IF(OR($I74=1,AND($I74=0,$L74=1)),中間シート!AY74,"")</f>
        <v/>
      </c>
      <c r="BC74" s="58" t="str">
        <f>IF(OR($I74=1,AND($I74=0,$L74=1)),中間シート!AZ74,"")</f>
        <v/>
      </c>
      <c r="BD74" s="55"/>
    </row>
    <row r="75" spans="1:56">
      <c r="A75" s="54"/>
      <c r="B75" s="55"/>
      <c r="C75" s="55"/>
      <c r="D75" s="55"/>
      <c r="E75" s="55"/>
      <c r="F75" s="55"/>
      <c r="G75" s="55"/>
      <c r="H75" s="55"/>
      <c r="I75" s="55"/>
      <c r="J75" s="55"/>
      <c r="K75" s="55"/>
      <c r="L75" s="54"/>
      <c r="M75" s="54"/>
      <c r="N75" s="56"/>
      <c r="O75" s="56"/>
      <c r="P75" s="56"/>
      <c r="Q75" s="57"/>
      <c r="R75" s="79" t="str">
        <f>IF(OR($I75=1,AND($I75=0,$L75=1)),中間シート!R75,"")</f>
        <v/>
      </c>
      <c r="S75" s="58" t="str">
        <f t="shared" si="6"/>
        <v/>
      </c>
      <c r="T75" s="56" t="str">
        <f>IF(OR($I75=1,AND($I75=0,$L75=1)),中間シート!T75,"")</f>
        <v/>
      </c>
      <c r="U75" s="58" t="str">
        <f>IF(OR($I75=1,AND($I75=0,$L75=1)),中間シート!U75,"")</f>
        <v/>
      </c>
      <c r="V75" s="58" t="str">
        <f>IF(OR($I75=1,AND($I75=0,$L75=1)),中間シート!V75,"")</f>
        <v/>
      </c>
      <c r="W75" s="58" t="str">
        <f>IF(OR($I75=1,AND($I75=0,$L75=1)),中間シート!W75,"")</f>
        <v/>
      </c>
      <c r="X75" s="58" t="str">
        <f>IF(OR($I75=1,AND($I75=0,$L75=1)),中間シート!X75,"")</f>
        <v/>
      </c>
      <c r="Y75" s="58" t="str">
        <f>IF(OR($I75=1,AND($I75=0,$L75=1)),中間シート!Y75,"")</f>
        <v/>
      </c>
      <c r="Z75" s="58" t="str">
        <f>IF(OR($I75=1,AND($I75=0,$L75=1)),中間シート!Z75,"")</f>
        <v/>
      </c>
      <c r="AA75" s="58" t="str">
        <f>IF(OR($I75=1,AND($I75=0,$L75=1)),中間シート!AA75,"")</f>
        <v/>
      </c>
      <c r="AB75" s="58" t="str">
        <f>IF(OR($I75=1,AND($I75=0,$L75=1)),中間シート!AB75,"")</f>
        <v/>
      </c>
      <c r="AC75" s="58" t="str">
        <f>IF(OR($I75=1,AND($I75=0,$L75=1)),中間シート!AC75,"")</f>
        <v/>
      </c>
      <c r="AD75" s="58" t="str">
        <f>IF(OR($I75=1,AND($I75=0,$L75=1)),中間シート!AD75,"")</f>
        <v/>
      </c>
      <c r="AE75" s="58" t="str">
        <f>IF(OR($I75=1,AND($I75=0,$L75=1)),中間シート!AE75,"")</f>
        <v/>
      </c>
      <c r="AF75" s="58" t="str">
        <f>IF(OR($I75=1,AND($I75=0,$L75=1)),中間シート!AF75,"")</f>
        <v/>
      </c>
      <c r="AG75" s="152"/>
      <c r="AH75" s="58" t="str">
        <f>IF(OR($I75=1,AND($I75=0,$L75=1)),中間シート!AH75,"")</f>
        <v/>
      </c>
      <c r="AI75" s="58" t="str">
        <f>IF(OR($I75=1,AND($I75=0,$L75=1)),中間シート!AI75,"")</f>
        <v/>
      </c>
      <c r="AJ75" s="58" t="str">
        <f>IF(OR($I75=1,AND($I75=0,$L75=1)),中間シート!AJ75,"")</f>
        <v/>
      </c>
      <c r="AK75" s="58" t="str">
        <f>IF(OR($I75=1,AND($I75=0,$L75=1)),中間シート!AK75,"")</f>
        <v/>
      </c>
      <c r="AL75" s="58" t="str">
        <f>IF(OR($I75=1,AND($I75=0,$L75=1)),中間シート!AL75,"")</f>
        <v/>
      </c>
      <c r="AM75" s="58" t="str">
        <f>IF($H75=1,中間シート!AM75,"")</f>
        <v/>
      </c>
      <c r="AN75" s="58" t="str">
        <f>IF($H75=1,中間シート!AN75,"")</f>
        <v/>
      </c>
      <c r="AO75" s="58" t="str">
        <f>IF($H75=1,中間シート!AO75,"")</f>
        <v/>
      </c>
      <c r="AP75" s="152"/>
      <c r="AQ75" s="152"/>
      <c r="AR75" s="58" t="str">
        <f>IF(OR($I75=1,AND($I75=0,$L75=1)),中間シート!AR75,"")</f>
        <v/>
      </c>
      <c r="AS75" s="55"/>
      <c r="AT75" s="55"/>
      <c r="AU75" s="55"/>
      <c r="AV75" s="58" t="str">
        <f>IF(OR($I75=1,AND($I75=0,$L75=1)),中間シート!AS75,"")</f>
        <v/>
      </c>
      <c r="AW75" s="58" t="str">
        <f>IF(OR($I75=1,AND($I75=0,$L75=1)),中間シート!AT75,"")</f>
        <v/>
      </c>
      <c r="AX75" s="58" t="str">
        <f>IF(OR($I75=1,AND($I75=0,$L75=1)),中間シート!AU75,"")</f>
        <v/>
      </c>
      <c r="AY75" s="58" t="str">
        <f>IF(OR($I75=1,AND($I75=0,$L75=1)),中間シート!AV75,"")</f>
        <v/>
      </c>
      <c r="AZ75" s="58" t="str">
        <f>IF(OR($I75=1,AND($I75=0,$L75=1)),中間シート!AW75,"")</f>
        <v/>
      </c>
      <c r="BA75" s="58" t="str">
        <f>IF(OR($I75=1,AND($I75=0,$L75=1)),中間シート!AX75,"")</f>
        <v/>
      </c>
      <c r="BB75" s="58" t="str">
        <f>IF(OR($I75=1,AND($I75=0,$L75=1)),中間シート!AY75,"")</f>
        <v/>
      </c>
      <c r="BC75" s="58" t="str">
        <f>IF(OR($I75=1,AND($I75=0,$L75=1)),中間シート!AZ75,"")</f>
        <v/>
      </c>
      <c r="BD75" s="55"/>
    </row>
    <row r="76" spans="1:56">
      <c r="A76" s="54"/>
      <c r="B76" s="55"/>
      <c r="C76" s="55"/>
      <c r="D76" s="55"/>
      <c r="E76" s="55"/>
      <c r="F76" s="55"/>
      <c r="G76" s="55"/>
      <c r="H76" s="55"/>
      <c r="I76" s="55"/>
      <c r="J76" s="55"/>
      <c r="K76" s="55"/>
      <c r="L76" s="54"/>
      <c r="M76" s="54"/>
      <c r="N76" s="56"/>
      <c r="O76" s="56"/>
      <c r="P76" s="56"/>
      <c r="Q76" s="57"/>
      <c r="R76" s="79" t="str">
        <f>IF(OR($I76=1,AND($I76=0,$L76=1)),中間シート!R76,"")</f>
        <v/>
      </c>
      <c r="S76" s="58" t="str">
        <f t="shared" si="6"/>
        <v/>
      </c>
      <c r="T76" s="56" t="str">
        <f>IF(OR($I76=1,AND($I76=0,$L76=1)),中間シート!T76,"")</f>
        <v/>
      </c>
      <c r="U76" s="58" t="str">
        <f>IF(OR($I76=1,AND($I76=0,$L76=1)),中間シート!U76,"")</f>
        <v/>
      </c>
      <c r="V76" s="58" t="str">
        <f>IF(OR($I76=1,AND($I76=0,$L76=1)),中間シート!V76,"")</f>
        <v/>
      </c>
      <c r="W76" s="58" t="str">
        <f>IF(OR($I76=1,AND($I76=0,$L76=1)),中間シート!W76,"")</f>
        <v/>
      </c>
      <c r="X76" s="58" t="str">
        <f>IF(OR($I76=1,AND($I76=0,$L76=1)),中間シート!X76,"")</f>
        <v/>
      </c>
      <c r="Y76" s="58" t="str">
        <f>IF(OR($I76=1,AND($I76=0,$L76=1)),中間シート!Y76,"")</f>
        <v/>
      </c>
      <c r="Z76" s="58" t="str">
        <f>IF(OR($I76=1,AND($I76=0,$L76=1)),中間シート!Z76,"")</f>
        <v/>
      </c>
      <c r="AA76" s="58" t="str">
        <f>IF(OR($I76=1,AND($I76=0,$L76=1)),中間シート!AA76,"")</f>
        <v/>
      </c>
      <c r="AB76" s="58" t="str">
        <f>IF(OR($I76=1,AND($I76=0,$L76=1)),中間シート!AB76,"")</f>
        <v/>
      </c>
      <c r="AC76" s="58" t="str">
        <f>IF(OR($I76=1,AND($I76=0,$L76=1)),中間シート!AC76,"")</f>
        <v/>
      </c>
      <c r="AD76" s="58" t="str">
        <f>IF(OR($I76=1,AND($I76=0,$L76=1)),中間シート!AD76,"")</f>
        <v/>
      </c>
      <c r="AE76" s="58" t="str">
        <f>IF(OR($I76=1,AND($I76=0,$L76=1)),中間シート!AE76,"")</f>
        <v/>
      </c>
      <c r="AF76" s="58" t="str">
        <f>IF(OR($I76=1,AND($I76=0,$L76=1)),中間シート!AF76,"")</f>
        <v/>
      </c>
      <c r="AG76" s="152"/>
      <c r="AH76" s="58" t="str">
        <f>IF(OR($I76=1,AND($I76=0,$L76=1)),中間シート!AH76,"")</f>
        <v/>
      </c>
      <c r="AI76" s="58" t="str">
        <f>IF(OR($I76=1,AND($I76=0,$L76=1)),中間シート!AI76,"")</f>
        <v/>
      </c>
      <c r="AJ76" s="58" t="str">
        <f>IF(OR($I76=1,AND($I76=0,$L76=1)),中間シート!AJ76,"")</f>
        <v/>
      </c>
      <c r="AK76" s="58" t="str">
        <f>IF(OR($I76=1,AND($I76=0,$L76=1)),中間シート!AK76,"")</f>
        <v/>
      </c>
      <c r="AL76" s="58" t="str">
        <f>IF(OR($I76=1,AND($I76=0,$L76=1)),中間シート!AL76,"")</f>
        <v/>
      </c>
      <c r="AM76" s="58" t="str">
        <f>IF($H76=1,中間シート!AM76,"")</f>
        <v/>
      </c>
      <c r="AN76" s="58" t="str">
        <f>IF($H76=1,中間シート!AN76,"")</f>
        <v/>
      </c>
      <c r="AO76" s="58" t="str">
        <f>IF($H76=1,中間シート!AO76,"")</f>
        <v/>
      </c>
      <c r="AP76" s="152"/>
      <c r="AQ76" s="152"/>
      <c r="AR76" s="58" t="str">
        <f>IF(OR($I76=1,AND($I76=0,$L76=1)),中間シート!AR76,"")</f>
        <v/>
      </c>
      <c r="AS76" s="55"/>
      <c r="AT76" s="55"/>
      <c r="AU76" s="55"/>
      <c r="AV76" s="58" t="str">
        <f>IF(OR($I76=1,AND($I76=0,$L76=1)),中間シート!AS76,"")</f>
        <v/>
      </c>
      <c r="AW76" s="58" t="str">
        <f>IF(OR($I76=1,AND($I76=0,$L76=1)),中間シート!AT76,"")</f>
        <v/>
      </c>
      <c r="AX76" s="58" t="str">
        <f>IF(OR($I76=1,AND($I76=0,$L76=1)),中間シート!AU76,"")</f>
        <v/>
      </c>
      <c r="AY76" s="58" t="str">
        <f>IF(OR($I76=1,AND($I76=0,$L76=1)),中間シート!AV76,"")</f>
        <v/>
      </c>
      <c r="AZ76" s="58" t="str">
        <f>IF(OR($I76=1,AND($I76=0,$L76=1)),中間シート!AW76,"")</f>
        <v/>
      </c>
      <c r="BA76" s="58" t="str">
        <f>IF(OR($I76=1,AND($I76=0,$L76=1)),中間シート!AX76,"")</f>
        <v/>
      </c>
      <c r="BB76" s="58" t="str">
        <f>IF(OR($I76=1,AND($I76=0,$L76=1)),中間シート!AY76,"")</f>
        <v/>
      </c>
      <c r="BC76" s="58" t="str">
        <f>IF(OR($I76=1,AND($I76=0,$L76=1)),中間シート!AZ76,"")</f>
        <v/>
      </c>
      <c r="BD76" s="55"/>
    </row>
    <row r="77" spans="1:56">
      <c r="A77" s="54"/>
      <c r="B77" s="55"/>
      <c r="C77" s="55"/>
      <c r="D77" s="55"/>
      <c r="E77" s="55"/>
      <c r="F77" s="55"/>
      <c r="G77" s="55"/>
      <c r="H77" s="55"/>
      <c r="I77" s="55"/>
      <c r="J77" s="55"/>
      <c r="K77" s="55"/>
      <c r="L77" s="54"/>
      <c r="M77" s="54"/>
      <c r="N77" s="56"/>
      <c r="O77" s="56"/>
      <c r="P77" s="56"/>
      <c r="Q77" s="57"/>
      <c r="R77" s="79" t="str">
        <f>IF(OR($I77=1,AND($I77=0,$L77=1)),中間シート!R77,"")</f>
        <v/>
      </c>
      <c r="S77" s="58" t="str">
        <f t="shared" si="6"/>
        <v/>
      </c>
      <c r="T77" s="56" t="str">
        <f>IF(OR($I77=1,AND($I77=0,$L77=1)),中間シート!T77,"")</f>
        <v/>
      </c>
      <c r="U77" s="58" t="str">
        <f>IF(OR($I77=1,AND($I77=0,$L77=1)),中間シート!U77,"")</f>
        <v/>
      </c>
      <c r="V77" s="58" t="str">
        <f>IF(OR($I77=1,AND($I77=0,$L77=1)),中間シート!V77,"")</f>
        <v/>
      </c>
      <c r="W77" s="58" t="str">
        <f>IF(OR($I77=1,AND($I77=0,$L77=1)),中間シート!W77,"")</f>
        <v/>
      </c>
      <c r="X77" s="58" t="str">
        <f>IF(OR($I77=1,AND($I77=0,$L77=1)),中間シート!X77,"")</f>
        <v/>
      </c>
      <c r="Y77" s="58" t="str">
        <f>IF(OR($I77=1,AND($I77=0,$L77=1)),中間シート!Y77,"")</f>
        <v/>
      </c>
      <c r="Z77" s="58" t="str">
        <f>IF(OR($I77=1,AND($I77=0,$L77=1)),中間シート!Z77,"")</f>
        <v/>
      </c>
      <c r="AA77" s="58" t="str">
        <f>IF(OR($I77=1,AND($I77=0,$L77=1)),中間シート!AA77,"")</f>
        <v/>
      </c>
      <c r="AB77" s="58" t="str">
        <f>IF(OR($I77=1,AND($I77=0,$L77=1)),中間シート!AB77,"")</f>
        <v/>
      </c>
      <c r="AC77" s="58" t="str">
        <f>IF(OR($I77=1,AND($I77=0,$L77=1)),中間シート!AC77,"")</f>
        <v/>
      </c>
      <c r="AD77" s="58" t="str">
        <f>IF(OR($I77=1,AND($I77=0,$L77=1)),中間シート!AD77,"")</f>
        <v/>
      </c>
      <c r="AE77" s="58" t="str">
        <f>IF(OR($I77=1,AND($I77=0,$L77=1)),中間シート!AE77,"")</f>
        <v/>
      </c>
      <c r="AF77" s="58" t="str">
        <f>IF(OR($I77=1,AND($I77=0,$L77=1)),中間シート!AF77,"")</f>
        <v/>
      </c>
      <c r="AG77" s="152"/>
      <c r="AH77" s="58" t="str">
        <f>IF(OR($I77=1,AND($I77=0,$L77=1)),中間シート!AH77,"")</f>
        <v/>
      </c>
      <c r="AI77" s="58" t="str">
        <f>IF(OR($I77=1,AND($I77=0,$L77=1)),中間シート!AI77,"")</f>
        <v/>
      </c>
      <c r="AJ77" s="58" t="str">
        <f>IF(OR($I77=1,AND($I77=0,$L77=1)),中間シート!AJ77,"")</f>
        <v/>
      </c>
      <c r="AK77" s="58" t="str">
        <f>IF(OR($I77=1,AND($I77=0,$L77=1)),中間シート!AK77,"")</f>
        <v/>
      </c>
      <c r="AL77" s="58" t="str">
        <f>IF(OR($I77=1,AND($I77=0,$L77=1)),中間シート!AL77,"")</f>
        <v/>
      </c>
      <c r="AM77" s="58" t="str">
        <f>IF($H77=1,中間シート!AM77,"")</f>
        <v/>
      </c>
      <c r="AN77" s="58" t="str">
        <f>IF($H77=1,中間シート!AN77,"")</f>
        <v/>
      </c>
      <c r="AO77" s="58" t="str">
        <f>IF($H77=1,中間シート!AO77,"")</f>
        <v/>
      </c>
      <c r="AP77" s="152"/>
      <c r="AQ77" s="152"/>
      <c r="AR77" s="58" t="str">
        <f>IF(OR($I77=1,AND($I77=0,$L77=1)),中間シート!AR77,"")</f>
        <v/>
      </c>
      <c r="AS77" s="55"/>
      <c r="AT77" s="55"/>
      <c r="AU77" s="55"/>
      <c r="AV77" s="58" t="str">
        <f>IF(OR($I77=1,AND($I77=0,$L77=1)),中間シート!AS77,"")</f>
        <v/>
      </c>
      <c r="AW77" s="58" t="str">
        <f>IF(OR($I77=1,AND($I77=0,$L77=1)),中間シート!AT77,"")</f>
        <v/>
      </c>
      <c r="AX77" s="58" t="str">
        <f>IF(OR($I77=1,AND($I77=0,$L77=1)),中間シート!AU77,"")</f>
        <v/>
      </c>
      <c r="AY77" s="58" t="str">
        <f>IF(OR($I77=1,AND($I77=0,$L77=1)),中間シート!AV77,"")</f>
        <v/>
      </c>
      <c r="AZ77" s="58" t="str">
        <f>IF(OR($I77=1,AND($I77=0,$L77=1)),中間シート!AW77,"")</f>
        <v/>
      </c>
      <c r="BA77" s="58" t="str">
        <f>IF(OR($I77=1,AND($I77=0,$L77=1)),中間シート!AX77,"")</f>
        <v/>
      </c>
      <c r="BB77" s="58" t="str">
        <f>IF(OR($I77=1,AND($I77=0,$L77=1)),中間シート!AY77,"")</f>
        <v/>
      </c>
      <c r="BC77" s="58" t="str">
        <f>IF(OR($I77=1,AND($I77=0,$L77=1)),中間シート!AZ77,"")</f>
        <v/>
      </c>
      <c r="BD77" s="55"/>
    </row>
    <row r="78" spans="1:56">
      <c r="A78" s="54"/>
      <c r="B78" s="55"/>
      <c r="C78" s="55"/>
      <c r="D78" s="55"/>
      <c r="E78" s="55"/>
      <c r="F78" s="55"/>
      <c r="G78" s="55"/>
      <c r="H78" s="55"/>
      <c r="I78" s="55"/>
      <c r="J78" s="55"/>
      <c r="K78" s="55"/>
      <c r="L78" s="54"/>
      <c r="M78" s="54"/>
      <c r="N78" s="56"/>
      <c r="O78" s="56"/>
      <c r="P78" s="56"/>
      <c r="Q78" s="57"/>
      <c r="R78" s="79" t="str">
        <f>IF(OR($I78=1,AND($I78=0,$L78=1)),中間シート!R78,"")</f>
        <v/>
      </c>
      <c r="S78" s="58" t="str">
        <f t="shared" si="6"/>
        <v/>
      </c>
      <c r="T78" s="56" t="str">
        <f>IF(OR($I78=1,AND($I78=0,$L78=1)),中間シート!T78,"")</f>
        <v/>
      </c>
      <c r="U78" s="58" t="str">
        <f>IF(OR($I78=1,AND($I78=0,$L78=1)),中間シート!U78,"")</f>
        <v/>
      </c>
      <c r="V78" s="58" t="str">
        <f>IF(OR($I78=1,AND($I78=0,$L78=1)),中間シート!V78,"")</f>
        <v/>
      </c>
      <c r="W78" s="58" t="str">
        <f>IF(OR($I78=1,AND($I78=0,$L78=1)),中間シート!W78,"")</f>
        <v/>
      </c>
      <c r="X78" s="58" t="str">
        <f>IF(OR($I78=1,AND($I78=0,$L78=1)),中間シート!X78,"")</f>
        <v/>
      </c>
      <c r="Y78" s="58" t="str">
        <f>IF(OR($I78=1,AND($I78=0,$L78=1)),中間シート!Y78,"")</f>
        <v/>
      </c>
      <c r="Z78" s="58" t="str">
        <f>IF(OR($I78=1,AND($I78=0,$L78=1)),中間シート!Z78,"")</f>
        <v/>
      </c>
      <c r="AA78" s="58" t="str">
        <f>IF(OR($I78=1,AND($I78=0,$L78=1)),中間シート!AA78,"")</f>
        <v/>
      </c>
      <c r="AB78" s="58" t="str">
        <f>IF(OR($I78=1,AND($I78=0,$L78=1)),中間シート!AB78,"")</f>
        <v/>
      </c>
      <c r="AC78" s="58" t="str">
        <f>IF(OR($I78=1,AND($I78=0,$L78=1)),中間シート!AC78,"")</f>
        <v/>
      </c>
      <c r="AD78" s="58" t="str">
        <f>IF(OR($I78=1,AND($I78=0,$L78=1)),中間シート!AD78,"")</f>
        <v/>
      </c>
      <c r="AE78" s="58" t="str">
        <f>IF(OR($I78=1,AND($I78=0,$L78=1)),中間シート!AE78,"")</f>
        <v/>
      </c>
      <c r="AF78" s="58" t="str">
        <f>IF(OR($I78=1,AND($I78=0,$L78=1)),中間シート!AF78,"")</f>
        <v/>
      </c>
      <c r="AG78" s="152"/>
      <c r="AH78" s="58" t="str">
        <f>IF(OR($I78=1,AND($I78=0,$L78=1)),中間シート!AH78,"")</f>
        <v/>
      </c>
      <c r="AI78" s="58" t="str">
        <f>IF(OR($I78=1,AND($I78=0,$L78=1)),中間シート!AI78,"")</f>
        <v/>
      </c>
      <c r="AJ78" s="58" t="str">
        <f>IF(OR($I78=1,AND($I78=0,$L78=1)),中間シート!AJ78,"")</f>
        <v/>
      </c>
      <c r="AK78" s="58" t="str">
        <f>IF(OR($I78=1,AND($I78=0,$L78=1)),中間シート!AK78,"")</f>
        <v/>
      </c>
      <c r="AL78" s="58" t="str">
        <f>IF(OR($I78=1,AND($I78=0,$L78=1)),中間シート!AL78,"")</f>
        <v/>
      </c>
      <c r="AM78" s="58" t="str">
        <f>IF($H78=1,中間シート!AM78,"")</f>
        <v/>
      </c>
      <c r="AN78" s="58" t="str">
        <f>IF($H78=1,中間シート!AN78,"")</f>
        <v/>
      </c>
      <c r="AO78" s="58" t="str">
        <f>IF($H78=1,中間シート!AO78,"")</f>
        <v/>
      </c>
      <c r="AP78" s="152"/>
      <c r="AQ78" s="152"/>
      <c r="AR78" s="58" t="str">
        <f>IF(OR($I78=1,AND($I78=0,$L78=1)),中間シート!AR78,"")</f>
        <v/>
      </c>
      <c r="AS78" s="55"/>
      <c r="AT78" s="55"/>
      <c r="AU78" s="55"/>
      <c r="AV78" s="58" t="str">
        <f>IF(OR($I78=1,AND($I78=0,$L78=1)),中間シート!AS78,"")</f>
        <v/>
      </c>
      <c r="AW78" s="58" t="str">
        <f>IF(OR($I78=1,AND($I78=0,$L78=1)),中間シート!AT78,"")</f>
        <v/>
      </c>
      <c r="AX78" s="58" t="str">
        <f>IF(OR($I78=1,AND($I78=0,$L78=1)),中間シート!AU78,"")</f>
        <v/>
      </c>
      <c r="AY78" s="58" t="str">
        <f>IF(OR($I78=1,AND($I78=0,$L78=1)),中間シート!AV78,"")</f>
        <v/>
      </c>
      <c r="AZ78" s="58" t="str">
        <f>IF(OR($I78=1,AND($I78=0,$L78=1)),中間シート!AW78,"")</f>
        <v/>
      </c>
      <c r="BA78" s="58" t="str">
        <f>IF(OR($I78=1,AND($I78=0,$L78=1)),中間シート!AX78,"")</f>
        <v/>
      </c>
      <c r="BB78" s="58" t="str">
        <f>IF(OR($I78=1,AND($I78=0,$L78=1)),中間シート!AY78,"")</f>
        <v/>
      </c>
      <c r="BC78" s="58" t="str">
        <f>IF(OR($I78=1,AND($I78=0,$L78=1)),中間シート!AZ78,"")</f>
        <v/>
      </c>
      <c r="BD78" s="55"/>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selectLockedCells="1"/>
  <phoneticPr fontId="1"/>
  <dataValidations count="1">
    <dataValidation allowBlank="1" showErrorMessage="1" sqref="R6:T6 U79:AL92 G12:G14 G8:G10 T79 M79:S92 N7:P78 S8:S78 H6:K92 G16:G92 B6:F92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C1:O79"/>
  <sheetViews>
    <sheetView topLeftCell="A2" zoomScale="70" zoomScaleNormal="70" workbookViewId="0">
      <selection activeCell="L10" sqref="L10"/>
    </sheetView>
  </sheetViews>
  <sheetFormatPr defaultRowHeight="13.2"/>
  <cols>
    <col min="7" max="7" width="14.109375" customWidth="1"/>
    <col min="8" max="8" width="24.44140625" customWidth="1"/>
    <col min="10" max="10" width="24.44140625" customWidth="1"/>
    <col min="15" max="15" width="17.109375" customWidth="1"/>
  </cols>
  <sheetData>
    <row r="1" spans="3:15" ht="13.8" thickBot="1"/>
    <row r="2" spans="3:15" ht="159" thickBot="1">
      <c r="C2" s="16" t="s">
        <v>2095</v>
      </c>
    </row>
    <row r="3" spans="3:15" ht="13.8" thickBot="1">
      <c r="G3" s="6" t="s">
        <v>2009</v>
      </c>
    </row>
    <row r="4" spans="3:15" ht="43.8" thickBot="1">
      <c r="C4" s="16" t="s">
        <v>2004</v>
      </c>
      <c r="D4" s="17" t="s">
        <v>2005</v>
      </c>
      <c r="E4" s="18" t="s">
        <v>2006</v>
      </c>
      <c r="G4" s="25" t="s">
        <v>2007</v>
      </c>
      <c r="H4" s="29" t="s">
        <v>2079</v>
      </c>
      <c r="J4" s="29" t="s">
        <v>2080</v>
      </c>
      <c r="L4" s="16" t="s">
        <v>2004</v>
      </c>
      <c r="M4" s="17" t="s">
        <v>2005</v>
      </c>
      <c r="N4" s="18" t="s">
        <v>2006</v>
      </c>
      <c r="O4" s="25" t="s">
        <v>2008</v>
      </c>
    </row>
    <row r="5" spans="3:15" ht="15" thickBot="1">
      <c r="C5" s="19">
        <v>1</v>
      </c>
      <c r="D5" s="20">
        <v>1</v>
      </c>
      <c r="E5" s="21">
        <v>1</v>
      </c>
      <c r="G5" t="str">
        <f>C5&amp;D5&amp;E5</f>
        <v>111</v>
      </c>
      <c r="H5" s="2" t="e">
        <f>#REF!&amp;#REF!&amp;#REF!</f>
        <v>#REF!</v>
      </c>
      <c r="J5" t="e">
        <f>#REF!&amp;#REF!&amp;#REF!</f>
        <v>#REF!</v>
      </c>
      <c r="L5" t="str">
        <f>IF('建築工事届（別記第40号様式）'!AN65,1,IF('建築工事届（別記第40号様式）'!AO65,2,IF('建築工事届（別記第40号様式）'!AP65,3,IF('建築工事届（別記第40号様式）'!AN66,4,IF('建築工事届（別記第40号様式）'!AO66,5,IF('建築工事届（別記第40号様式）'!AP66,6,""))))))</f>
        <v/>
      </c>
      <c r="M5" t="e">
        <f>IF('建築工事届（別記第40号様式）'!#REF!,1,IF('建築工事届（別記第40号様式）'!#REF!,2,IF('建築工事届（別記第40号様式）'!#REF!,3,IF('建築工事届（別記第40号様式）'!AN116,4,IF('建築工事届（別記第40号様式）'!AO116,5,"")))))</f>
        <v>#REF!</v>
      </c>
      <c r="N5" t="str">
        <f>IF('建築工事届（別記第40号様式）'!AN120,1,IF('建築工事届（別記第40号様式）'!AO120,2,IF('建築工事届（別記第40号様式）'!AP120,3,IF('建築工事届（別記第40号様式）'!AQ120,4,""))))</f>
        <v/>
      </c>
      <c r="O5" t="e">
        <f>L5&amp;M5&amp;N5</f>
        <v>#REF!</v>
      </c>
    </row>
    <row r="6" spans="3:15" ht="15" thickBot="1">
      <c r="C6" s="19">
        <v>1</v>
      </c>
      <c r="D6" s="20">
        <v>1</v>
      </c>
      <c r="E6" s="21">
        <v>2</v>
      </c>
      <c r="G6" t="str">
        <f t="shared" ref="G6:G69" si="0">C6&amp;D6&amp;E6</f>
        <v>112</v>
      </c>
      <c r="H6" s="2" t="e">
        <f>#REF!&amp;#REF!&amp;#REF!</f>
        <v>#REF!</v>
      </c>
      <c r="J6" t="e">
        <f>#REF!&amp;#REF!&amp;#REF!</f>
        <v>#REF!</v>
      </c>
      <c r="L6" t="str">
        <f>IF('建築工事届（別記第40号様式）'!AN65,1,IF('建築工事届（別記第40号様式）'!AO65,2,IF('建築工事届（別記第40号様式）'!AP65,3,IF('建築工事届（別記第40号様式）'!AN66,4,IF('建築工事届（別記第40号様式）'!AO66,5,IF('建築工事届（別記第40号様式）'!AP66,6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L6&amp;M6&amp;N6</f>
        <v>#REF!</v>
      </c>
    </row>
    <row r="7" spans="3:15" ht="15" thickBot="1">
      <c r="C7" s="19">
        <v>1</v>
      </c>
      <c r="D7" s="20">
        <v>1</v>
      </c>
      <c r="E7" s="21">
        <v>3</v>
      </c>
      <c r="G7" t="str">
        <f t="shared" si="0"/>
        <v>113</v>
      </c>
      <c r="H7" s="2" t="e">
        <f>#REF!&amp;#REF!&amp;#REF!</f>
        <v>#REF!</v>
      </c>
      <c r="J7" t="e">
        <f>#REF!&amp;#REF!&amp;#REF!</f>
        <v>#REF!</v>
      </c>
      <c r="L7" t="str">
        <f>IF('建築工事届（別記第40号様式）'!AN65,1,IF('建築工事届（別記第40号様式）'!AO65,2,IF('建築工事届（別記第40号様式）'!AP65,3,IF('建築工事届（別記第40号様式）'!AN66,4,IF('建築工事届（別記第40号様式）'!AO66,5,IF('建築工事届（別記第40号様式）'!AP66,6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L7&amp;M7&amp;N7</f>
        <v>#REF!</v>
      </c>
    </row>
    <row r="8" spans="3:15" ht="15" thickBot="1">
      <c r="C8" s="19">
        <v>1</v>
      </c>
      <c r="D8" s="20">
        <v>1</v>
      </c>
      <c r="E8" s="21">
        <v>4</v>
      </c>
      <c r="G8" t="str">
        <f t="shared" si="0"/>
        <v>114</v>
      </c>
      <c r="H8" s="2" t="e">
        <f>#REF!&amp;#REF!&amp;#REF!</f>
        <v>#REF!</v>
      </c>
      <c r="J8" t="e">
        <f>#REF!&amp;#REF!&amp;#REF!</f>
        <v>#REF!</v>
      </c>
    </row>
    <row r="9" spans="3:15" ht="15" thickBot="1">
      <c r="C9" s="19">
        <v>1</v>
      </c>
      <c r="D9" s="20">
        <v>2</v>
      </c>
      <c r="E9" s="21">
        <v>1</v>
      </c>
      <c r="G9" t="str">
        <f t="shared" si="0"/>
        <v>121</v>
      </c>
      <c r="H9" s="2" t="e">
        <f>#REF!&amp;#REF!&amp;#REF!</f>
        <v>#REF!</v>
      </c>
      <c r="J9" t="e">
        <f>#REF!&amp;#REF!&amp;#REF!</f>
        <v>#REF!</v>
      </c>
    </row>
    <row r="10" spans="3:15" ht="15" thickBot="1">
      <c r="C10" s="19">
        <v>1</v>
      </c>
      <c r="D10" s="20">
        <v>2</v>
      </c>
      <c r="E10" s="21">
        <v>2</v>
      </c>
      <c r="G10" t="str">
        <f t="shared" si="0"/>
        <v>122</v>
      </c>
      <c r="H10" s="2" t="e">
        <f>#REF!&amp;#REF!&amp;#REF!</f>
        <v>#REF!</v>
      </c>
      <c r="J10" t="e">
        <f>#REF!&amp;#REF!&amp;#REF!</f>
        <v>#REF!</v>
      </c>
    </row>
    <row r="11" spans="3:15" ht="15" thickBot="1">
      <c r="C11" s="19">
        <v>1</v>
      </c>
      <c r="D11" s="20">
        <v>2</v>
      </c>
      <c r="E11" s="21">
        <v>3</v>
      </c>
      <c r="G11" t="str">
        <f t="shared" si="0"/>
        <v>123</v>
      </c>
      <c r="H11" s="2" t="e">
        <f>#REF!&amp;#REF!&amp;#REF!</f>
        <v>#REF!</v>
      </c>
      <c r="J11" t="e">
        <f>#REF!&amp;#REF!&amp;#REF!</f>
        <v>#REF!</v>
      </c>
    </row>
    <row r="12" spans="3:15" ht="15" thickBot="1">
      <c r="C12" s="19">
        <v>1</v>
      </c>
      <c r="D12" s="20">
        <v>2</v>
      </c>
      <c r="E12" s="21">
        <v>4</v>
      </c>
      <c r="G12" t="str">
        <f t="shared" si="0"/>
        <v>124</v>
      </c>
      <c r="H12" s="2" t="e">
        <f>#REF!&amp;#REF!&amp;#REF!</f>
        <v>#REF!</v>
      </c>
      <c r="J12" t="e">
        <f>#REF!&amp;#REF!&amp;#REF!</f>
        <v>#REF!</v>
      </c>
    </row>
    <row r="13" spans="3:15" ht="15" thickBot="1">
      <c r="C13" s="19">
        <v>1</v>
      </c>
      <c r="D13" s="20">
        <v>3</v>
      </c>
      <c r="E13" s="21">
        <v>1</v>
      </c>
      <c r="G13" t="str">
        <f t="shared" si="0"/>
        <v>131</v>
      </c>
      <c r="H13" s="2" t="e">
        <f>#REF!&amp;#REF!&amp;#REF!</f>
        <v>#REF!</v>
      </c>
      <c r="J13" t="e">
        <f>#REF!&amp;#REF!&amp;#REF!</f>
        <v>#REF!</v>
      </c>
    </row>
    <row r="14" spans="3:15" ht="15" thickBot="1">
      <c r="C14" s="19">
        <v>1</v>
      </c>
      <c r="D14" s="20">
        <v>3</v>
      </c>
      <c r="E14" s="21">
        <v>2</v>
      </c>
      <c r="G14" t="str">
        <f t="shared" si="0"/>
        <v>132</v>
      </c>
      <c r="H14" s="2" t="e">
        <f>#REF!&amp;#REF!&amp;#REF!</f>
        <v>#REF!</v>
      </c>
      <c r="J14" t="e">
        <f>#REF!&amp;#REF!&amp;#REF!</f>
        <v>#REF!</v>
      </c>
    </row>
    <row r="15" spans="3:15" ht="15" thickBot="1">
      <c r="C15" s="19">
        <v>1</v>
      </c>
      <c r="D15" s="20">
        <v>3</v>
      </c>
      <c r="E15" s="21">
        <v>3</v>
      </c>
      <c r="G15" t="str">
        <f t="shared" si="0"/>
        <v>133</v>
      </c>
      <c r="H15" s="2" t="e">
        <f>#REF!&amp;#REF!&amp;#REF!</f>
        <v>#REF!</v>
      </c>
      <c r="J15" t="e">
        <f>#REF!&amp;#REF!&amp;#REF!</f>
        <v>#REF!</v>
      </c>
    </row>
    <row r="16" spans="3:15" ht="15" thickBot="1">
      <c r="C16" s="19">
        <v>1</v>
      </c>
      <c r="D16" s="20">
        <v>3</v>
      </c>
      <c r="E16" s="21">
        <v>4</v>
      </c>
      <c r="G16" t="str">
        <f t="shared" si="0"/>
        <v>134</v>
      </c>
      <c r="H16" s="2" t="e">
        <f>#REF!&amp;#REF!&amp;#REF!</f>
        <v>#REF!</v>
      </c>
      <c r="J16" t="e">
        <f>#REF!&amp;#REF!&amp;#REF!</f>
        <v>#REF!</v>
      </c>
    </row>
    <row r="17" spans="3:7" ht="15" thickBot="1">
      <c r="C17" s="19">
        <v>1</v>
      </c>
      <c r="D17" s="20">
        <v>4</v>
      </c>
      <c r="E17" s="21">
        <v>1</v>
      </c>
      <c r="G17" t="str">
        <f t="shared" si="0"/>
        <v>141</v>
      </c>
    </row>
    <row r="18" spans="3:7" ht="15" thickBot="1">
      <c r="C18" s="19">
        <v>1</v>
      </c>
      <c r="D18" s="20">
        <v>4</v>
      </c>
      <c r="E18" s="21">
        <v>3</v>
      </c>
      <c r="G18" t="str">
        <f t="shared" si="0"/>
        <v>143</v>
      </c>
    </row>
    <row r="19" spans="3:7" ht="15" thickBot="1">
      <c r="C19" s="19">
        <v>1</v>
      </c>
      <c r="D19" s="20">
        <v>5</v>
      </c>
      <c r="E19" s="21">
        <v>1</v>
      </c>
      <c r="G19" t="str">
        <f t="shared" si="0"/>
        <v>151</v>
      </c>
    </row>
    <row r="20" spans="3:7" ht="15" thickBot="1">
      <c r="C20" s="19">
        <v>2</v>
      </c>
      <c r="D20" s="20">
        <v>1</v>
      </c>
      <c r="E20" s="21">
        <v>1</v>
      </c>
      <c r="G20" t="str">
        <f t="shared" si="0"/>
        <v>211</v>
      </c>
    </row>
    <row r="21" spans="3:7" ht="15" thickBot="1">
      <c r="C21" s="19">
        <v>2</v>
      </c>
      <c r="D21" s="20">
        <v>1</v>
      </c>
      <c r="E21" s="21">
        <v>2</v>
      </c>
      <c r="G21" t="str">
        <f t="shared" si="0"/>
        <v>212</v>
      </c>
    </row>
    <row r="22" spans="3:7" ht="15" thickBot="1">
      <c r="C22" s="19">
        <v>2</v>
      </c>
      <c r="D22" s="20">
        <v>1</v>
      </c>
      <c r="E22" s="21">
        <v>3</v>
      </c>
      <c r="G22" t="str">
        <f t="shared" si="0"/>
        <v>213</v>
      </c>
    </row>
    <row r="23" spans="3:7" ht="15" thickBot="1">
      <c r="C23" s="19">
        <v>2</v>
      </c>
      <c r="D23" s="20">
        <v>1</v>
      </c>
      <c r="E23" s="21">
        <v>4</v>
      </c>
      <c r="G23" t="str">
        <f t="shared" si="0"/>
        <v>214</v>
      </c>
    </row>
    <row r="24" spans="3:7" ht="15" thickBot="1">
      <c r="C24" s="19">
        <v>2</v>
      </c>
      <c r="D24" s="20">
        <v>2</v>
      </c>
      <c r="E24" s="21">
        <v>1</v>
      </c>
      <c r="G24" t="str">
        <f t="shared" si="0"/>
        <v>221</v>
      </c>
    </row>
    <row r="25" spans="3:7" ht="15" thickBot="1">
      <c r="C25" s="19">
        <v>2</v>
      </c>
      <c r="D25" s="20">
        <v>2</v>
      </c>
      <c r="E25" s="21">
        <v>3</v>
      </c>
      <c r="G25" t="str">
        <f t="shared" si="0"/>
        <v>223</v>
      </c>
    </row>
    <row r="26" spans="3:7" ht="15" thickBot="1">
      <c r="C26" s="19">
        <v>2</v>
      </c>
      <c r="D26" s="20">
        <v>2</v>
      </c>
      <c r="E26" s="21">
        <v>4</v>
      </c>
      <c r="G26" t="str">
        <f t="shared" si="0"/>
        <v>224</v>
      </c>
    </row>
    <row r="27" spans="3:7" ht="15" thickBot="1">
      <c r="C27" s="19">
        <v>2</v>
      </c>
      <c r="D27" s="20">
        <v>3</v>
      </c>
      <c r="E27" s="21">
        <v>1</v>
      </c>
      <c r="G27" t="str">
        <f t="shared" si="0"/>
        <v>231</v>
      </c>
    </row>
    <row r="28" spans="3:7" ht="9.75" customHeight="1" thickBot="1">
      <c r="C28" s="19">
        <v>2</v>
      </c>
      <c r="D28" s="20">
        <v>3</v>
      </c>
      <c r="E28" s="21">
        <v>3</v>
      </c>
      <c r="G28" t="str">
        <f t="shared" si="0"/>
        <v>233</v>
      </c>
    </row>
    <row r="29" spans="3:7" ht="15" thickBot="1">
      <c r="C29" s="19">
        <v>2</v>
      </c>
      <c r="D29" s="20">
        <v>4</v>
      </c>
      <c r="E29" s="21">
        <v>1</v>
      </c>
      <c r="G29" t="str">
        <f t="shared" si="0"/>
        <v>241</v>
      </c>
    </row>
    <row r="30" spans="3:7" ht="15" thickBot="1">
      <c r="C30" s="19">
        <v>2</v>
      </c>
      <c r="D30" s="20">
        <v>4</v>
      </c>
      <c r="E30" s="21">
        <v>2</v>
      </c>
      <c r="G30" t="str">
        <f t="shared" si="0"/>
        <v>242</v>
      </c>
    </row>
    <row r="31" spans="3:7" ht="15" thickBot="1">
      <c r="C31" s="19">
        <v>2</v>
      </c>
      <c r="D31" s="20">
        <v>4</v>
      </c>
      <c r="E31" s="21">
        <v>3</v>
      </c>
      <c r="G31" t="str">
        <f t="shared" si="0"/>
        <v>243</v>
      </c>
    </row>
    <row r="32" spans="3:7" ht="15" thickBot="1">
      <c r="C32" s="19">
        <v>2</v>
      </c>
      <c r="D32" s="20">
        <v>4</v>
      </c>
      <c r="E32" s="21">
        <v>4</v>
      </c>
      <c r="G32" t="str">
        <f t="shared" si="0"/>
        <v>244</v>
      </c>
    </row>
    <row r="33" spans="3:7" ht="15" thickBot="1">
      <c r="C33" s="19">
        <v>2</v>
      </c>
      <c r="D33" s="20">
        <v>5</v>
      </c>
      <c r="E33" s="21">
        <v>1</v>
      </c>
      <c r="G33" t="str">
        <f t="shared" si="0"/>
        <v>251</v>
      </c>
    </row>
    <row r="34" spans="3:7" ht="15" thickBot="1">
      <c r="C34" s="22">
        <v>3</v>
      </c>
      <c r="D34" s="20">
        <v>1</v>
      </c>
      <c r="E34" s="21">
        <v>1</v>
      </c>
      <c r="G34" t="str">
        <f t="shared" si="0"/>
        <v>311</v>
      </c>
    </row>
    <row r="35" spans="3:7" ht="15" thickBot="1">
      <c r="C35" s="22">
        <v>3</v>
      </c>
      <c r="D35" s="20">
        <v>1</v>
      </c>
      <c r="E35" s="21">
        <v>2</v>
      </c>
      <c r="G35" t="str">
        <f t="shared" si="0"/>
        <v>312</v>
      </c>
    </row>
    <row r="36" spans="3:7" ht="15" thickBot="1">
      <c r="C36" s="22">
        <v>3</v>
      </c>
      <c r="D36" s="20">
        <v>1</v>
      </c>
      <c r="E36" s="21">
        <v>3</v>
      </c>
      <c r="G36" t="str">
        <f t="shared" si="0"/>
        <v>313</v>
      </c>
    </row>
    <row r="37" spans="3:7" ht="15" thickBot="1">
      <c r="C37" s="22">
        <v>3</v>
      </c>
      <c r="D37" s="20">
        <v>1</v>
      </c>
      <c r="E37" s="21">
        <v>4</v>
      </c>
      <c r="G37" t="str">
        <f t="shared" si="0"/>
        <v>314</v>
      </c>
    </row>
    <row r="38" spans="3:7" ht="15" thickBot="1">
      <c r="C38" s="22">
        <v>3</v>
      </c>
      <c r="D38" s="20">
        <v>2</v>
      </c>
      <c r="E38" s="21">
        <v>1</v>
      </c>
      <c r="G38" t="str">
        <f t="shared" si="0"/>
        <v>321</v>
      </c>
    </row>
    <row r="39" spans="3:7" ht="15" thickBot="1">
      <c r="C39" s="22">
        <v>3</v>
      </c>
      <c r="D39" s="20">
        <v>2</v>
      </c>
      <c r="E39" s="21">
        <v>3</v>
      </c>
      <c r="G39" t="str">
        <f t="shared" si="0"/>
        <v>323</v>
      </c>
    </row>
    <row r="40" spans="3:7" ht="15" thickBot="1">
      <c r="C40" s="22">
        <v>3</v>
      </c>
      <c r="D40" s="20">
        <v>2</v>
      </c>
      <c r="E40" s="21">
        <v>4</v>
      </c>
      <c r="G40" t="str">
        <f t="shared" si="0"/>
        <v>324</v>
      </c>
    </row>
    <row r="41" spans="3:7" ht="15" thickBot="1">
      <c r="C41" s="22">
        <v>3</v>
      </c>
      <c r="D41" s="20">
        <v>3</v>
      </c>
      <c r="E41" s="21">
        <v>1</v>
      </c>
      <c r="G41" t="str">
        <f t="shared" si="0"/>
        <v>331</v>
      </c>
    </row>
    <row r="42" spans="3:7" ht="15" thickBot="1">
      <c r="C42" s="22">
        <v>3</v>
      </c>
      <c r="D42" s="20">
        <v>3</v>
      </c>
      <c r="E42" s="21">
        <v>3</v>
      </c>
      <c r="G42" t="str">
        <f t="shared" si="0"/>
        <v>333</v>
      </c>
    </row>
    <row r="43" spans="3:7" ht="15" thickBot="1">
      <c r="C43" s="22">
        <v>3</v>
      </c>
      <c r="D43" s="20">
        <v>4</v>
      </c>
      <c r="E43" s="21">
        <v>1</v>
      </c>
      <c r="G43" t="str">
        <f t="shared" si="0"/>
        <v>341</v>
      </c>
    </row>
    <row r="44" spans="3:7" ht="15" thickBot="1">
      <c r="C44" s="22">
        <v>3</v>
      </c>
      <c r="D44" s="20">
        <v>4</v>
      </c>
      <c r="E44" s="21">
        <v>2</v>
      </c>
      <c r="G44" t="str">
        <f t="shared" si="0"/>
        <v>342</v>
      </c>
    </row>
    <row r="45" spans="3:7" ht="15" thickBot="1">
      <c r="C45" s="22">
        <v>3</v>
      </c>
      <c r="D45" s="20">
        <v>4</v>
      </c>
      <c r="E45" s="21">
        <v>3</v>
      </c>
      <c r="G45" t="str">
        <f t="shared" si="0"/>
        <v>343</v>
      </c>
    </row>
    <row r="46" spans="3:7" ht="15" thickBot="1">
      <c r="C46" s="22">
        <v>3</v>
      </c>
      <c r="D46" s="20">
        <v>4</v>
      </c>
      <c r="E46" s="21">
        <v>4</v>
      </c>
      <c r="G46" t="str">
        <f t="shared" si="0"/>
        <v>344</v>
      </c>
    </row>
    <row r="47" spans="3:7" ht="15" thickBot="1">
      <c r="C47" s="22">
        <v>3</v>
      </c>
      <c r="D47" s="20">
        <v>5</v>
      </c>
      <c r="E47" s="21">
        <v>1</v>
      </c>
      <c r="G47" t="str">
        <f t="shared" si="0"/>
        <v>351</v>
      </c>
    </row>
    <row r="48" spans="3:7" ht="15" thickBot="1">
      <c r="C48" s="22">
        <v>4</v>
      </c>
      <c r="D48" s="20">
        <v>1</v>
      </c>
      <c r="E48" s="21">
        <v>1</v>
      </c>
      <c r="G48" t="str">
        <f t="shared" si="0"/>
        <v>411</v>
      </c>
    </row>
    <row r="49" spans="3:7" ht="15" thickBot="1">
      <c r="C49" s="22">
        <v>4</v>
      </c>
      <c r="D49" s="20">
        <v>2</v>
      </c>
      <c r="E49" s="21">
        <v>1</v>
      </c>
      <c r="G49" t="str">
        <f t="shared" si="0"/>
        <v>421</v>
      </c>
    </row>
    <row r="50" spans="3:7" ht="15" thickBot="1">
      <c r="C50" s="22">
        <v>4</v>
      </c>
      <c r="D50" s="20">
        <v>2</v>
      </c>
      <c r="E50" s="21">
        <v>2</v>
      </c>
      <c r="G50" t="str">
        <f t="shared" si="0"/>
        <v>422</v>
      </c>
    </row>
    <row r="51" spans="3:7" ht="15" thickBot="1">
      <c r="C51" s="22">
        <v>4</v>
      </c>
      <c r="D51" s="20">
        <v>2</v>
      </c>
      <c r="E51" s="21">
        <v>3</v>
      </c>
      <c r="G51" t="str">
        <f t="shared" si="0"/>
        <v>423</v>
      </c>
    </row>
    <row r="52" spans="3:7" ht="15" thickBot="1">
      <c r="C52" s="22">
        <v>4</v>
      </c>
      <c r="D52" s="20">
        <v>2</v>
      </c>
      <c r="E52" s="21">
        <v>4</v>
      </c>
      <c r="G52" t="str">
        <f t="shared" si="0"/>
        <v>424</v>
      </c>
    </row>
    <row r="53" spans="3:7" ht="15" thickBot="1">
      <c r="C53" s="22">
        <v>4</v>
      </c>
      <c r="D53" s="20">
        <v>3</v>
      </c>
      <c r="E53" s="21">
        <v>1</v>
      </c>
      <c r="G53" t="str">
        <f t="shared" si="0"/>
        <v>431</v>
      </c>
    </row>
    <row r="54" spans="3:7" ht="15" thickBot="1">
      <c r="C54" s="22">
        <v>4</v>
      </c>
      <c r="D54" s="20">
        <v>4</v>
      </c>
      <c r="E54" s="21">
        <v>1</v>
      </c>
      <c r="G54" t="str">
        <f t="shared" si="0"/>
        <v>441</v>
      </c>
    </row>
    <row r="55" spans="3:7" ht="15" thickBot="1">
      <c r="C55" s="22">
        <v>4</v>
      </c>
      <c r="D55" s="20">
        <v>4</v>
      </c>
      <c r="E55" s="21">
        <v>2</v>
      </c>
      <c r="G55" t="str">
        <f t="shared" si="0"/>
        <v>442</v>
      </c>
    </row>
    <row r="56" spans="3:7" ht="15" thickBot="1">
      <c r="C56" s="22">
        <v>4</v>
      </c>
      <c r="D56" s="20">
        <v>4</v>
      </c>
      <c r="E56" s="21">
        <v>3</v>
      </c>
      <c r="G56" t="str">
        <f t="shared" si="0"/>
        <v>443</v>
      </c>
    </row>
    <row r="57" spans="3:7" ht="15" thickBot="1">
      <c r="C57" s="22">
        <v>4</v>
      </c>
      <c r="D57" s="20">
        <v>4</v>
      </c>
      <c r="E57" s="21">
        <v>4</v>
      </c>
      <c r="G57" t="str">
        <f t="shared" si="0"/>
        <v>444</v>
      </c>
    </row>
    <row r="58" spans="3:7" ht="15" thickBot="1">
      <c r="C58" s="22">
        <v>4</v>
      </c>
      <c r="D58" s="20">
        <v>5</v>
      </c>
      <c r="E58" s="21">
        <v>1</v>
      </c>
      <c r="G58" t="str">
        <f t="shared" si="0"/>
        <v>451</v>
      </c>
    </row>
    <row r="59" spans="3:7" ht="15" thickBot="1">
      <c r="C59" s="22">
        <v>5</v>
      </c>
      <c r="D59" s="20">
        <v>1</v>
      </c>
      <c r="E59" s="21">
        <v>1</v>
      </c>
      <c r="G59" t="str">
        <f t="shared" si="0"/>
        <v>511</v>
      </c>
    </row>
    <row r="60" spans="3:7" ht="15" thickBot="1">
      <c r="C60" s="22">
        <v>5</v>
      </c>
      <c r="D60" s="20">
        <v>2</v>
      </c>
      <c r="E60" s="21">
        <v>1</v>
      </c>
      <c r="G60" t="str">
        <f t="shared" si="0"/>
        <v>521</v>
      </c>
    </row>
    <row r="61" spans="3:7" ht="15" thickBot="1">
      <c r="C61" s="22">
        <v>5</v>
      </c>
      <c r="D61" s="20">
        <v>2</v>
      </c>
      <c r="E61" s="21">
        <v>2</v>
      </c>
      <c r="G61" t="str">
        <f t="shared" si="0"/>
        <v>522</v>
      </c>
    </row>
    <row r="62" spans="3:7" ht="15" thickBot="1">
      <c r="C62" s="16">
        <v>5</v>
      </c>
      <c r="D62" s="23">
        <v>2</v>
      </c>
      <c r="E62" s="24">
        <v>3</v>
      </c>
      <c r="G62" t="str">
        <f t="shared" si="0"/>
        <v>523</v>
      </c>
    </row>
    <row r="63" spans="3:7" ht="15" thickBot="1">
      <c r="C63" s="22">
        <v>5</v>
      </c>
      <c r="D63" s="23">
        <v>2</v>
      </c>
      <c r="E63" s="24">
        <v>4</v>
      </c>
      <c r="G63" t="str">
        <f t="shared" si="0"/>
        <v>524</v>
      </c>
    </row>
    <row r="64" spans="3:7" ht="15" thickBot="1">
      <c r="C64" s="22">
        <v>5</v>
      </c>
      <c r="D64" s="20">
        <v>3</v>
      </c>
      <c r="E64" s="24">
        <v>1</v>
      </c>
      <c r="G64" t="str">
        <f t="shared" si="0"/>
        <v>531</v>
      </c>
    </row>
    <row r="65" spans="3:7" ht="15" thickBot="1">
      <c r="C65" s="22">
        <v>5</v>
      </c>
      <c r="D65" s="20">
        <v>4</v>
      </c>
      <c r="E65" s="24">
        <v>1</v>
      </c>
      <c r="G65" t="str">
        <f t="shared" si="0"/>
        <v>541</v>
      </c>
    </row>
    <row r="66" spans="3:7" ht="15" thickBot="1">
      <c r="C66" s="22">
        <v>5</v>
      </c>
      <c r="D66" s="20">
        <v>4</v>
      </c>
      <c r="E66" s="24">
        <v>2</v>
      </c>
      <c r="G66" t="str">
        <f t="shared" si="0"/>
        <v>542</v>
      </c>
    </row>
    <row r="67" spans="3:7" ht="15" thickBot="1">
      <c r="C67" s="22">
        <v>5</v>
      </c>
      <c r="D67" s="20">
        <v>4</v>
      </c>
      <c r="E67" s="24">
        <v>3</v>
      </c>
      <c r="G67" t="str">
        <f t="shared" si="0"/>
        <v>543</v>
      </c>
    </row>
    <row r="68" spans="3:7" ht="15" thickBot="1">
      <c r="C68" s="22">
        <v>5</v>
      </c>
      <c r="D68" s="20">
        <v>4</v>
      </c>
      <c r="E68" s="24">
        <v>4</v>
      </c>
      <c r="G68" t="str">
        <f t="shared" si="0"/>
        <v>544</v>
      </c>
    </row>
    <row r="69" spans="3:7" ht="15" thickBot="1">
      <c r="C69" s="22">
        <v>5</v>
      </c>
      <c r="D69" s="20">
        <v>5</v>
      </c>
      <c r="E69" s="24">
        <v>1</v>
      </c>
      <c r="G69" t="str">
        <f t="shared" si="0"/>
        <v>551</v>
      </c>
    </row>
    <row r="70" spans="3:7" ht="15" thickBot="1">
      <c r="C70" s="22">
        <v>6</v>
      </c>
      <c r="D70" s="20">
        <v>2</v>
      </c>
      <c r="E70" s="21">
        <v>1</v>
      </c>
      <c r="G70" t="str">
        <f t="shared" ref="G70:G79" si="1">C70&amp;D70&amp;E70</f>
        <v>621</v>
      </c>
    </row>
    <row r="71" spans="3:7" ht="15" thickBot="1">
      <c r="C71" s="22">
        <v>6</v>
      </c>
      <c r="D71" s="20">
        <v>2</v>
      </c>
      <c r="E71" s="21">
        <v>2</v>
      </c>
      <c r="G71" t="str">
        <f t="shared" si="1"/>
        <v>622</v>
      </c>
    </row>
    <row r="72" spans="3:7" ht="15" thickBot="1">
      <c r="C72" s="22">
        <v>6</v>
      </c>
      <c r="D72" s="20">
        <v>2</v>
      </c>
      <c r="E72" s="21">
        <v>3</v>
      </c>
      <c r="G72" t="str">
        <f t="shared" si="1"/>
        <v>623</v>
      </c>
    </row>
    <row r="73" spans="3:7" ht="15" thickBot="1">
      <c r="C73" s="22">
        <v>6</v>
      </c>
      <c r="D73" s="20">
        <v>2</v>
      </c>
      <c r="E73" s="21">
        <v>4</v>
      </c>
      <c r="G73" t="str">
        <f t="shared" si="1"/>
        <v>624</v>
      </c>
    </row>
    <row r="74" spans="3:7" ht="15" thickBot="1">
      <c r="C74" s="22">
        <v>6</v>
      </c>
      <c r="D74" s="20">
        <v>3</v>
      </c>
      <c r="E74" s="21">
        <v>4</v>
      </c>
      <c r="G74" t="str">
        <f t="shared" si="1"/>
        <v>634</v>
      </c>
    </row>
    <row r="75" spans="3:7" ht="15" thickBot="1">
      <c r="C75" s="22">
        <v>6</v>
      </c>
      <c r="D75" s="20">
        <v>4</v>
      </c>
      <c r="E75" s="21">
        <v>1</v>
      </c>
      <c r="G75" t="str">
        <f t="shared" si="1"/>
        <v>641</v>
      </c>
    </row>
    <row r="76" spans="3:7" ht="15" thickBot="1">
      <c r="C76" s="22">
        <v>6</v>
      </c>
      <c r="D76" s="20">
        <v>4</v>
      </c>
      <c r="E76" s="21">
        <v>2</v>
      </c>
      <c r="G76" t="str">
        <f t="shared" si="1"/>
        <v>642</v>
      </c>
    </row>
    <row r="77" spans="3:7" ht="15" thickBot="1">
      <c r="C77" s="22">
        <v>6</v>
      </c>
      <c r="D77" s="20">
        <v>4</v>
      </c>
      <c r="E77" s="21">
        <v>3</v>
      </c>
      <c r="G77" t="str">
        <f t="shared" si="1"/>
        <v>643</v>
      </c>
    </row>
    <row r="78" spans="3:7" ht="15" thickBot="1">
      <c r="C78" s="22">
        <v>6</v>
      </c>
      <c r="D78" s="20">
        <v>4</v>
      </c>
      <c r="E78" s="21">
        <v>4</v>
      </c>
      <c r="G78" t="str">
        <f t="shared" si="1"/>
        <v>644</v>
      </c>
    </row>
    <row r="79" spans="3:7" ht="15" thickBot="1">
      <c r="C79" s="22">
        <v>6</v>
      </c>
      <c r="D79" s="20">
        <v>5</v>
      </c>
      <c r="E79" s="21">
        <v>4</v>
      </c>
      <c r="G79" t="str">
        <f t="shared" si="1"/>
        <v>654</v>
      </c>
    </row>
  </sheetData>
  <phoneticPr fontId="1"/>
  <dataValidations count="1">
    <dataValidation allowBlank="1" showErrorMessage="1" sqref="J4 H4:H16" xr:uid="{00000000-0002-0000-0500-000000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topLeftCell="I1" zoomScale="85" zoomScaleNormal="85" workbookViewId="0">
      <selection activeCell="G1019" sqref="G1019"/>
    </sheetView>
  </sheetViews>
  <sheetFormatPr defaultColWidth="9" defaultRowHeight="13.2"/>
  <cols>
    <col min="1" max="16384" width="9" style="1"/>
  </cols>
  <sheetData>
    <row r="2" spans="1:50" s="28" customFormat="1">
      <c r="A2" s="1"/>
      <c r="B2" s="27" t="s">
        <v>95</v>
      </c>
      <c r="C2" s="27" t="s">
        <v>288</v>
      </c>
      <c r="D2" s="27" t="s">
        <v>329</v>
      </c>
      <c r="E2" s="27" t="s">
        <v>363</v>
      </c>
      <c r="F2" s="27" t="s">
        <v>403</v>
      </c>
      <c r="G2" s="27" t="s">
        <v>429</v>
      </c>
      <c r="H2" s="27" t="s">
        <v>465</v>
      </c>
      <c r="I2" s="27" t="s">
        <v>2011</v>
      </c>
      <c r="J2" s="27" t="s">
        <v>2012</v>
      </c>
      <c r="K2" s="27" t="s">
        <v>2013</v>
      </c>
      <c r="L2" s="27" t="s">
        <v>2014</v>
      </c>
      <c r="M2" s="27" t="s">
        <v>701</v>
      </c>
      <c r="N2" s="27" t="s">
        <v>2015</v>
      </c>
      <c r="O2" s="27" t="s">
        <v>2016</v>
      </c>
      <c r="P2" s="27" t="s">
        <v>2017</v>
      </c>
      <c r="Q2" s="27" t="s">
        <v>2018</v>
      </c>
      <c r="R2" s="27" t="s">
        <v>2019</v>
      </c>
      <c r="S2" s="27" t="s">
        <v>2020</v>
      </c>
      <c r="T2" s="27" t="s">
        <v>2021</v>
      </c>
      <c r="U2" s="27" t="s">
        <v>1000</v>
      </c>
      <c r="V2" s="27" t="s">
        <v>2022</v>
      </c>
      <c r="W2" s="27" t="s">
        <v>2023</v>
      </c>
      <c r="X2" s="27" t="s">
        <v>2024</v>
      </c>
      <c r="Y2" s="27" t="s">
        <v>2025</v>
      </c>
      <c r="Z2" s="27" t="s">
        <v>2026</v>
      </c>
      <c r="AA2" s="27" t="s">
        <v>2027</v>
      </c>
      <c r="AB2" s="27" t="s">
        <v>2028</v>
      </c>
      <c r="AC2" s="27" t="s">
        <v>2029</v>
      </c>
      <c r="AD2" s="27" t="s">
        <v>2030</v>
      </c>
      <c r="AE2" s="27" t="s">
        <v>2031</v>
      </c>
      <c r="AF2" s="27" t="s">
        <v>2032</v>
      </c>
      <c r="AG2" s="27" t="s">
        <v>2033</v>
      </c>
      <c r="AH2" s="27" t="s">
        <v>2034</v>
      </c>
      <c r="AI2" s="27" t="s">
        <v>2035</v>
      </c>
      <c r="AJ2" s="27" t="s">
        <v>2036</v>
      </c>
      <c r="AK2" s="27" t="s">
        <v>2037</v>
      </c>
      <c r="AL2" s="27" t="s">
        <v>2038</v>
      </c>
      <c r="AM2" s="27" t="s">
        <v>2039</v>
      </c>
      <c r="AN2" s="27" t="s">
        <v>2040</v>
      </c>
      <c r="AO2" s="27" t="s">
        <v>2041</v>
      </c>
      <c r="AP2" s="27" t="s">
        <v>2042</v>
      </c>
      <c r="AQ2" s="27" t="s">
        <v>2043</v>
      </c>
      <c r="AR2" s="27" t="s">
        <v>2044</v>
      </c>
      <c r="AS2" s="27" t="s">
        <v>2045</v>
      </c>
      <c r="AT2" s="27" t="s">
        <v>2046</v>
      </c>
      <c r="AU2" s="27" t="s">
        <v>2047</v>
      </c>
      <c r="AV2" s="27" t="s">
        <v>2048</v>
      </c>
      <c r="AW2" s="1"/>
      <c r="AX2" s="12"/>
    </row>
    <row r="3" spans="1:50">
      <c r="A3" s="27"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1153</v>
      </c>
      <c r="Y3" s="12" t="s">
        <v>1222</v>
      </c>
      <c r="Z3" s="12" t="s">
        <v>1250</v>
      </c>
      <c r="AA3" s="12" t="s">
        <v>1270</v>
      </c>
      <c r="AB3" s="12" t="s">
        <v>1307</v>
      </c>
      <c r="AC3" s="12" t="s">
        <v>1380</v>
      </c>
      <c r="AD3" s="12" t="s">
        <v>1429</v>
      </c>
      <c r="AE3" s="12" t="s">
        <v>1467</v>
      </c>
      <c r="AF3" s="12" t="s">
        <v>1496</v>
      </c>
      <c r="AG3" s="12" t="s">
        <v>1514</v>
      </c>
      <c r="AH3" s="12" t="s">
        <v>1533</v>
      </c>
      <c r="AI3" s="12" t="s">
        <v>1564</v>
      </c>
      <c r="AJ3" s="12" t="s">
        <v>1594</v>
      </c>
      <c r="AK3" s="12" t="s">
        <v>1614</v>
      </c>
      <c r="AL3" s="12" t="s">
        <v>1639</v>
      </c>
      <c r="AM3" s="12" t="s">
        <v>1657</v>
      </c>
      <c r="AN3" s="12" t="s">
        <v>1677</v>
      </c>
      <c r="AO3" s="12" t="s">
        <v>1712</v>
      </c>
      <c r="AP3" s="12" t="s">
        <v>1783</v>
      </c>
      <c r="AQ3" s="12" t="s">
        <v>1804</v>
      </c>
      <c r="AR3" s="12" t="s">
        <v>1826</v>
      </c>
      <c r="AS3" s="12" t="s">
        <v>1873</v>
      </c>
      <c r="AT3" s="12" t="s">
        <v>1892</v>
      </c>
      <c r="AU3" s="12" t="s">
        <v>1918</v>
      </c>
      <c r="AV3" s="12" t="s">
        <v>1962</v>
      </c>
    </row>
    <row r="4" spans="1:50">
      <c r="A4" s="27"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1154</v>
      </c>
      <c r="Y4" s="12" t="s">
        <v>1223</v>
      </c>
      <c r="Z4" s="12" t="s">
        <v>1251</v>
      </c>
      <c r="AA4" s="12" t="s">
        <v>1271</v>
      </c>
      <c r="AB4" s="12" t="s">
        <v>1308</v>
      </c>
      <c r="AC4" s="12" t="s">
        <v>1381</v>
      </c>
      <c r="AD4" s="12" t="s">
        <v>1430</v>
      </c>
      <c r="AE4" s="12" t="s">
        <v>1468</v>
      </c>
      <c r="AF4" s="12" t="s">
        <v>1497</v>
      </c>
      <c r="AG4" s="12" t="s">
        <v>1515</v>
      </c>
      <c r="AH4" s="12" t="s">
        <v>1534</v>
      </c>
      <c r="AI4" s="12" t="s">
        <v>1565</v>
      </c>
      <c r="AJ4" s="12" t="s">
        <v>1595</v>
      </c>
      <c r="AK4" s="12" t="s">
        <v>1615</v>
      </c>
      <c r="AL4" s="12" t="s">
        <v>1640</v>
      </c>
      <c r="AM4" s="12" t="s">
        <v>1658</v>
      </c>
      <c r="AN4" s="12" t="s">
        <v>1678</v>
      </c>
      <c r="AO4" s="12" t="s">
        <v>1713</v>
      </c>
      <c r="AP4" s="12" t="s">
        <v>1784</v>
      </c>
      <c r="AQ4" s="12" t="s">
        <v>1805</v>
      </c>
      <c r="AR4" s="12" t="s">
        <v>1827</v>
      </c>
      <c r="AS4" s="12" t="s">
        <v>1874</v>
      </c>
      <c r="AT4" s="12" t="s">
        <v>1893</v>
      </c>
      <c r="AU4" s="12" t="s">
        <v>1919</v>
      </c>
      <c r="AV4" s="12" t="s">
        <v>1963</v>
      </c>
    </row>
    <row r="5" spans="1:50">
      <c r="A5" s="27"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1155</v>
      </c>
      <c r="Y5" s="12" t="s">
        <v>1224</v>
      </c>
      <c r="Z5" s="12" t="s">
        <v>1252</v>
      </c>
      <c r="AA5" s="12" t="s">
        <v>1272</v>
      </c>
      <c r="AB5" s="12" t="s">
        <v>1309</v>
      </c>
      <c r="AC5" s="12" t="s">
        <v>1382</v>
      </c>
      <c r="AD5" s="12" t="s">
        <v>1431</v>
      </c>
      <c r="AE5" s="12" t="s">
        <v>1469</v>
      </c>
      <c r="AF5" s="12" t="s">
        <v>1498</v>
      </c>
      <c r="AG5" s="12" t="s">
        <v>1516</v>
      </c>
      <c r="AH5" s="12" t="s">
        <v>1535</v>
      </c>
      <c r="AI5" s="12" t="s">
        <v>1566</v>
      </c>
      <c r="AJ5" s="12" t="s">
        <v>1596</v>
      </c>
      <c r="AK5" s="12" t="s">
        <v>1616</v>
      </c>
      <c r="AL5" s="12" t="s">
        <v>1641</v>
      </c>
      <c r="AM5" s="12" t="s">
        <v>1659</v>
      </c>
      <c r="AN5" s="12" t="s">
        <v>1679</v>
      </c>
      <c r="AO5" s="12" t="s">
        <v>1714</v>
      </c>
      <c r="AP5" s="12" t="s">
        <v>1785</v>
      </c>
      <c r="AQ5" s="12" t="s">
        <v>1806</v>
      </c>
      <c r="AR5" s="12" t="s">
        <v>1828</v>
      </c>
      <c r="AS5" s="12" t="s">
        <v>1875</v>
      </c>
      <c r="AT5" s="12" t="s">
        <v>1894</v>
      </c>
      <c r="AU5" s="12" t="s">
        <v>1920</v>
      </c>
      <c r="AV5" s="12" t="s">
        <v>1964</v>
      </c>
    </row>
    <row r="6" spans="1:50">
      <c r="A6" s="27"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6" t="s">
        <v>2473</v>
      </c>
      <c r="X6" s="12" t="s">
        <v>1156</v>
      </c>
      <c r="Y6" s="12" t="s">
        <v>1225</v>
      </c>
      <c r="Z6" s="12" t="s">
        <v>1253</v>
      </c>
      <c r="AA6" s="12" t="s">
        <v>1273</v>
      </c>
      <c r="AB6" s="12" t="s">
        <v>1310</v>
      </c>
      <c r="AC6" s="12" t="s">
        <v>1383</v>
      </c>
      <c r="AD6" s="12" t="s">
        <v>1432</v>
      </c>
      <c r="AE6" s="12" t="s">
        <v>1470</v>
      </c>
      <c r="AF6" s="12" t="s">
        <v>1499</v>
      </c>
      <c r="AG6" s="12" t="s">
        <v>1517</v>
      </c>
      <c r="AH6" s="12" t="s">
        <v>1536</v>
      </c>
      <c r="AI6" s="12" t="s">
        <v>1567</v>
      </c>
      <c r="AJ6" s="12" t="s">
        <v>1597</v>
      </c>
      <c r="AK6" s="12" t="s">
        <v>1617</v>
      </c>
      <c r="AL6" s="12" t="s">
        <v>1642</v>
      </c>
      <c r="AM6" s="12" t="s">
        <v>1660</v>
      </c>
      <c r="AN6" s="12" t="s">
        <v>1680</v>
      </c>
      <c r="AO6" s="12" t="s">
        <v>1715</v>
      </c>
      <c r="AP6" s="12" t="s">
        <v>1786</v>
      </c>
      <c r="AQ6" s="12" t="s">
        <v>1807</v>
      </c>
      <c r="AR6" s="12" t="s">
        <v>1829</v>
      </c>
      <c r="AS6" s="12" t="s">
        <v>1876</v>
      </c>
      <c r="AT6" s="12" t="s">
        <v>1895</v>
      </c>
      <c r="AU6" s="12" t="s">
        <v>1921</v>
      </c>
      <c r="AV6" s="12" t="s">
        <v>1965</v>
      </c>
    </row>
    <row r="7" spans="1:50">
      <c r="A7" s="27"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6" t="s">
        <v>2474</v>
      </c>
      <c r="X7" s="12" t="s">
        <v>1157</v>
      </c>
      <c r="Y7" s="12" t="s">
        <v>1226</v>
      </c>
      <c r="Z7" s="12" t="s">
        <v>1254</v>
      </c>
      <c r="AA7" s="12" t="s">
        <v>1274</v>
      </c>
      <c r="AB7" s="12" t="s">
        <v>1311</v>
      </c>
      <c r="AC7" s="12" t="s">
        <v>1384</v>
      </c>
      <c r="AD7" s="12" t="s">
        <v>1433</v>
      </c>
      <c r="AE7" s="12" t="s">
        <v>1471</v>
      </c>
      <c r="AF7" s="12" t="s">
        <v>1500</v>
      </c>
      <c r="AG7" s="12" t="s">
        <v>1518</v>
      </c>
      <c r="AH7" s="12" t="s">
        <v>1537</v>
      </c>
      <c r="AI7" s="12" t="s">
        <v>1568</v>
      </c>
      <c r="AJ7" s="12" t="s">
        <v>1598</v>
      </c>
      <c r="AK7" s="12" t="s">
        <v>1618</v>
      </c>
      <c r="AL7" s="12" t="s">
        <v>1643</v>
      </c>
      <c r="AM7" s="12" t="s">
        <v>1661</v>
      </c>
      <c r="AN7" s="12" t="s">
        <v>1681</v>
      </c>
      <c r="AO7" s="12" t="s">
        <v>1716</v>
      </c>
      <c r="AP7" s="12" t="s">
        <v>1787</v>
      </c>
      <c r="AQ7" s="12" t="s">
        <v>1808</v>
      </c>
      <c r="AR7" s="12" t="s">
        <v>1830</v>
      </c>
      <c r="AS7" s="12" t="s">
        <v>1877</v>
      </c>
      <c r="AT7" s="12" t="s">
        <v>1896</v>
      </c>
      <c r="AU7" s="12" t="s">
        <v>1922</v>
      </c>
      <c r="AV7" s="12" t="s">
        <v>1966</v>
      </c>
    </row>
    <row r="8" spans="1:50">
      <c r="A8" s="27"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6" t="s">
        <v>2475</v>
      </c>
      <c r="X8" s="12" t="s">
        <v>1158</v>
      </c>
      <c r="Y8" s="12" t="s">
        <v>1227</v>
      </c>
      <c r="Z8" s="12" t="s">
        <v>1255</v>
      </c>
      <c r="AA8" s="12" t="s">
        <v>1275</v>
      </c>
      <c r="AB8" s="12" t="s">
        <v>1312</v>
      </c>
      <c r="AC8" s="12" t="s">
        <v>1385</v>
      </c>
      <c r="AD8" s="12" t="s">
        <v>1434</v>
      </c>
      <c r="AE8" s="12" t="s">
        <v>1472</v>
      </c>
      <c r="AF8" s="12" t="s">
        <v>1501</v>
      </c>
      <c r="AG8" s="12" t="s">
        <v>1519</v>
      </c>
      <c r="AH8" s="12" t="s">
        <v>1538</v>
      </c>
      <c r="AI8" s="12" t="s">
        <v>1569</v>
      </c>
      <c r="AJ8" s="12" t="s">
        <v>1599</v>
      </c>
      <c r="AK8" s="12" t="s">
        <v>1619</v>
      </c>
      <c r="AL8" s="12" t="s">
        <v>1644</v>
      </c>
      <c r="AM8" s="12" t="s">
        <v>1662</v>
      </c>
      <c r="AN8" s="12" t="s">
        <v>1682</v>
      </c>
      <c r="AO8" s="12" t="s">
        <v>1717</v>
      </c>
      <c r="AP8" s="12" t="s">
        <v>1788</v>
      </c>
      <c r="AQ8" s="12" t="s">
        <v>1809</v>
      </c>
      <c r="AR8" s="12" t="s">
        <v>1831</v>
      </c>
      <c r="AS8" s="12" t="s">
        <v>1878</v>
      </c>
      <c r="AT8" s="12" t="s">
        <v>1897</v>
      </c>
      <c r="AU8" s="12" t="s">
        <v>1923</v>
      </c>
      <c r="AV8" s="12" t="s">
        <v>1967</v>
      </c>
    </row>
    <row r="9" spans="1:50">
      <c r="A9" s="27"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1121</v>
      </c>
      <c r="X9" s="12" t="s">
        <v>1159</v>
      </c>
      <c r="Y9" s="12" t="s">
        <v>1228</v>
      </c>
      <c r="Z9" s="12" t="s">
        <v>1256</v>
      </c>
      <c r="AA9" s="12" t="s">
        <v>1276</v>
      </c>
      <c r="AB9" s="12" t="s">
        <v>1313</v>
      </c>
      <c r="AC9" s="12" t="s">
        <v>1386</v>
      </c>
      <c r="AD9" s="12" t="s">
        <v>1435</v>
      </c>
      <c r="AE9" s="12" t="s">
        <v>1473</v>
      </c>
      <c r="AF9" s="12" t="s">
        <v>1502</v>
      </c>
      <c r="AG9" s="12" t="s">
        <v>1520</v>
      </c>
      <c r="AH9" s="12" t="s">
        <v>1539</v>
      </c>
      <c r="AI9" s="12" t="s">
        <v>1570</v>
      </c>
      <c r="AJ9" s="12" t="s">
        <v>1600</v>
      </c>
      <c r="AK9" s="12" t="s">
        <v>1620</v>
      </c>
      <c r="AL9" s="12" t="s">
        <v>1645</v>
      </c>
      <c r="AM9" s="12" t="s">
        <v>1663</v>
      </c>
      <c r="AN9" s="12" t="s">
        <v>1683</v>
      </c>
      <c r="AO9" s="12" t="s">
        <v>1718</v>
      </c>
      <c r="AP9" s="12" t="s">
        <v>1789</v>
      </c>
      <c r="AQ9" s="12" t="s">
        <v>1810</v>
      </c>
      <c r="AR9" s="12" t="s">
        <v>1832</v>
      </c>
      <c r="AS9" s="12" t="s">
        <v>1879</v>
      </c>
      <c r="AT9" s="12" t="s">
        <v>1898</v>
      </c>
      <c r="AU9" s="12" t="s">
        <v>1924</v>
      </c>
      <c r="AV9" s="12" t="s">
        <v>1968</v>
      </c>
    </row>
    <row r="10" spans="1:50">
      <c r="A10" s="27" t="s">
        <v>2011</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1122</v>
      </c>
      <c r="X10" s="12" t="s">
        <v>1160</v>
      </c>
      <c r="Y10" s="12" t="s">
        <v>1229</v>
      </c>
      <c r="Z10" s="12" t="s">
        <v>1257</v>
      </c>
      <c r="AA10" s="12" t="s">
        <v>1277</v>
      </c>
      <c r="AB10" s="12" t="s">
        <v>1314</v>
      </c>
      <c r="AC10" s="12" t="s">
        <v>1387</v>
      </c>
      <c r="AD10" s="12" t="s">
        <v>1436</v>
      </c>
      <c r="AE10" s="12" t="s">
        <v>1474</v>
      </c>
      <c r="AF10" s="12" t="s">
        <v>1503</v>
      </c>
      <c r="AG10" s="12" t="s">
        <v>1521</v>
      </c>
      <c r="AH10" s="12" t="s">
        <v>1540</v>
      </c>
      <c r="AI10" s="12" t="s">
        <v>1571</v>
      </c>
      <c r="AJ10" s="12" t="s">
        <v>1601</v>
      </c>
      <c r="AK10" s="12" t="s">
        <v>1621</v>
      </c>
      <c r="AL10" s="12" t="s">
        <v>1646</v>
      </c>
      <c r="AM10" s="12" t="s">
        <v>1664</v>
      </c>
      <c r="AN10" s="12" t="s">
        <v>1684</v>
      </c>
      <c r="AO10" s="12" t="s">
        <v>1719</v>
      </c>
      <c r="AP10" s="12" t="s">
        <v>1790</v>
      </c>
      <c r="AQ10" s="12" t="s">
        <v>1811</v>
      </c>
      <c r="AR10" s="12" t="s">
        <v>1833</v>
      </c>
      <c r="AS10" s="12" t="s">
        <v>1880</v>
      </c>
      <c r="AT10" s="12" t="s">
        <v>1899</v>
      </c>
      <c r="AU10" s="12" t="s">
        <v>1925</v>
      </c>
      <c r="AV10" s="12" t="s">
        <v>1969</v>
      </c>
    </row>
    <row r="11" spans="1:50">
      <c r="A11" s="27" t="s">
        <v>2012</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1123</v>
      </c>
      <c r="X11" s="12" t="s">
        <v>1161</v>
      </c>
      <c r="Y11" s="12" t="s">
        <v>1230</v>
      </c>
      <c r="Z11" s="12" t="s">
        <v>1258</v>
      </c>
      <c r="AA11" s="12" t="s">
        <v>1278</v>
      </c>
      <c r="AB11" s="12" t="s">
        <v>1315</v>
      </c>
      <c r="AC11" s="12" t="s">
        <v>1388</v>
      </c>
      <c r="AD11" s="12" t="s">
        <v>1437</v>
      </c>
      <c r="AE11" s="12" t="s">
        <v>1475</v>
      </c>
      <c r="AF11" s="12" t="s">
        <v>1504</v>
      </c>
      <c r="AG11" s="12" t="s">
        <v>1522</v>
      </c>
      <c r="AH11" s="12" t="s">
        <v>1541</v>
      </c>
      <c r="AI11" s="12" t="s">
        <v>1572</v>
      </c>
      <c r="AJ11" s="12" t="s">
        <v>1602</v>
      </c>
      <c r="AK11" s="12" t="s">
        <v>1622</v>
      </c>
      <c r="AL11" s="12" t="s">
        <v>1647</v>
      </c>
      <c r="AM11" s="12" t="s">
        <v>1665</v>
      </c>
      <c r="AN11" s="12" t="s">
        <v>1685</v>
      </c>
      <c r="AO11" s="12" t="s">
        <v>1720</v>
      </c>
      <c r="AP11" s="12" t="s">
        <v>1791</v>
      </c>
      <c r="AQ11" s="12" t="s">
        <v>1812</v>
      </c>
      <c r="AR11" s="12" t="s">
        <v>1834</v>
      </c>
      <c r="AS11" s="12" t="s">
        <v>1881</v>
      </c>
      <c r="AT11" s="12" t="s">
        <v>1900</v>
      </c>
      <c r="AU11" s="12" t="s">
        <v>1926</v>
      </c>
      <c r="AV11" s="12" t="s">
        <v>1970</v>
      </c>
    </row>
    <row r="12" spans="1:50">
      <c r="A12" s="27" t="s">
        <v>2013</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1124</v>
      </c>
      <c r="X12" s="12" t="s">
        <v>1162</v>
      </c>
      <c r="Y12" s="12" t="s">
        <v>1231</v>
      </c>
      <c r="Z12" s="12" t="s">
        <v>1259</v>
      </c>
      <c r="AA12" s="12" t="s">
        <v>1279</v>
      </c>
      <c r="AB12" s="12" t="s">
        <v>1316</v>
      </c>
      <c r="AC12" s="12" t="s">
        <v>1389</v>
      </c>
      <c r="AD12" s="12" t="s">
        <v>1438</v>
      </c>
      <c r="AE12" s="12" t="s">
        <v>1476</v>
      </c>
      <c r="AF12" s="12" t="s">
        <v>1505</v>
      </c>
      <c r="AG12" s="12" t="s">
        <v>1523</v>
      </c>
      <c r="AH12" s="12" t="s">
        <v>1542</v>
      </c>
      <c r="AI12" s="12" t="s">
        <v>1573</v>
      </c>
      <c r="AJ12" s="12" t="s">
        <v>1603</v>
      </c>
      <c r="AK12" s="12" t="s">
        <v>1623</v>
      </c>
      <c r="AL12" s="12" t="s">
        <v>1648</v>
      </c>
      <c r="AM12" s="12" t="s">
        <v>1666</v>
      </c>
      <c r="AN12" s="12" t="s">
        <v>1686</v>
      </c>
      <c r="AO12" s="12" t="s">
        <v>1721</v>
      </c>
      <c r="AP12" s="12" t="s">
        <v>1792</v>
      </c>
      <c r="AQ12" s="12" t="s">
        <v>1813</v>
      </c>
      <c r="AR12" s="12" t="s">
        <v>1835</v>
      </c>
      <c r="AS12" s="12" t="s">
        <v>1882</v>
      </c>
      <c r="AT12" s="12" t="s">
        <v>1901</v>
      </c>
      <c r="AU12" s="12" t="s">
        <v>1927</v>
      </c>
      <c r="AV12" s="12" t="s">
        <v>1971</v>
      </c>
    </row>
    <row r="13" spans="1:50">
      <c r="A13" s="27" t="s">
        <v>2014</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1125</v>
      </c>
      <c r="X13" s="12" t="s">
        <v>1163</v>
      </c>
      <c r="Y13" s="12" t="s">
        <v>1232</v>
      </c>
      <c r="Z13" s="12" t="s">
        <v>1260</v>
      </c>
      <c r="AA13" s="12" t="s">
        <v>1280</v>
      </c>
      <c r="AB13" s="12" t="s">
        <v>1317</v>
      </c>
      <c r="AC13" s="12" t="s">
        <v>1390</v>
      </c>
      <c r="AD13" s="12" t="s">
        <v>1439</v>
      </c>
      <c r="AE13" s="12" t="s">
        <v>1477</v>
      </c>
      <c r="AF13" s="12" t="s">
        <v>1506</v>
      </c>
      <c r="AG13" s="12" t="s">
        <v>1524</v>
      </c>
      <c r="AH13" s="12" t="s">
        <v>1543</v>
      </c>
      <c r="AI13" s="12" t="s">
        <v>1574</v>
      </c>
      <c r="AJ13" s="12" t="s">
        <v>1604</v>
      </c>
      <c r="AK13" s="12" t="s">
        <v>1624</v>
      </c>
      <c r="AL13" s="12" t="s">
        <v>1649</v>
      </c>
      <c r="AM13" s="12" t="s">
        <v>1667</v>
      </c>
      <c r="AN13" s="12" t="s">
        <v>1687</v>
      </c>
      <c r="AO13" s="12" t="s">
        <v>1722</v>
      </c>
      <c r="AP13" s="12" t="s">
        <v>1793</v>
      </c>
      <c r="AQ13" s="12" t="s">
        <v>1814</v>
      </c>
      <c r="AR13" s="12" t="s">
        <v>1836</v>
      </c>
      <c r="AS13" s="12" t="s">
        <v>1883</v>
      </c>
      <c r="AT13" s="12" t="s">
        <v>1902</v>
      </c>
      <c r="AU13" s="12" t="s">
        <v>1928</v>
      </c>
      <c r="AV13" s="12" t="s">
        <v>1972</v>
      </c>
    </row>
    <row r="14" spans="1:50">
      <c r="A14" s="27"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1126</v>
      </c>
      <c r="X14" s="12" t="s">
        <v>1164</v>
      </c>
      <c r="Y14" s="12" t="s">
        <v>1233</v>
      </c>
      <c r="Z14" s="12" t="s">
        <v>1261</v>
      </c>
      <c r="AA14" s="12" t="s">
        <v>1281</v>
      </c>
      <c r="AB14" s="12" t="s">
        <v>1318</v>
      </c>
      <c r="AC14" s="12" t="s">
        <v>1391</v>
      </c>
      <c r="AD14" s="12" t="s">
        <v>1440</v>
      </c>
      <c r="AE14" s="12" t="s">
        <v>1478</v>
      </c>
      <c r="AF14" s="12" t="s">
        <v>1507</v>
      </c>
      <c r="AG14" s="12" t="s">
        <v>426</v>
      </c>
      <c r="AH14" s="12" t="s">
        <v>1544</v>
      </c>
      <c r="AI14" s="12" t="s">
        <v>1575</v>
      </c>
      <c r="AJ14" s="12" t="s">
        <v>1605</v>
      </c>
      <c r="AK14" s="12" t="s">
        <v>1625</v>
      </c>
      <c r="AL14" s="12" t="s">
        <v>1650</v>
      </c>
      <c r="AM14" s="12" t="s">
        <v>1668</v>
      </c>
      <c r="AN14" s="12" t="s">
        <v>1688</v>
      </c>
      <c r="AO14" s="12" t="s">
        <v>1723</v>
      </c>
      <c r="AP14" s="12" t="s">
        <v>1794</v>
      </c>
      <c r="AQ14" s="12" t="s">
        <v>1815</v>
      </c>
      <c r="AR14" s="12" t="s">
        <v>1837</v>
      </c>
      <c r="AS14" s="12" t="s">
        <v>1884</v>
      </c>
      <c r="AT14" s="12" t="s">
        <v>1903</v>
      </c>
      <c r="AU14" s="12" t="s">
        <v>1929</v>
      </c>
      <c r="AV14" s="12" t="s">
        <v>1973</v>
      </c>
    </row>
    <row r="15" spans="1:50">
      <c r="A15" s="27" t="s">
        <v>2015</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1127</v>
      </c>
      <c r="X15" s="12" t="s">
        <v>1165</v>
      </c>
      <c r="Y15" s="12" t="s">
        <v>1234</v>
      </c>
      <c r="Z15" s="12" t="s">
        <v>1262</v>
      </c>
      <c r="AA15" s="12" t="s">
        <v>1282</v>
      </c>
      <c r="AB15" s="12" t="s">
        <v>1319</v>
      </c>
      <c r="AC15" s="12" t="s">
        <v>1392</v>
      </c>
      <c r="AD15" s="12" t="s">
        <v>1441</v>
      </c>
      <c r="AE15" s="12" t="s">
        <v>1479</v>
      </c>
      <c r="AF15" s="12" t="s">
        <v>1508</v>
      </c>
      <c r="AG15" s="12" t="s">
        <v>1525</v>
      </c>
      <c r="AH15" s="12" t="s">
        <v>1545</v>
      </c>
      <c r="AI15" s="12" t="s">
        <v>1576</v>
      </c>
      <c r="AJ15" s="12" t="s">
        <v>1606</v>
      </c>
      <c r="AK15" s="12" t="s">
        <v>1626</v>
      </c>
      <c r="AL15" s="12" t="s">
        <v>1651</v>
      </c>
      <c r="AM15" s="12" t="s">
        <v>1669</v>
      </c>
      <c r="AN15" s="12" t="s">
        <v>1689</v>
      </c>
      <c r="AO15" s="12" t="s">
        <v>1724</v>
      </c>
      <c r="AP15" s="12" t="s">
        <v>1795</v>
      </c>
      <c r="AQ15" s="12" t="s">
        <v>1816</v>
      </c>
      <c r="AR15" s="12" t="s">
        <v>1838</v>
      </c>
      <c r="AS15" s="12" t="s">
        <v>1885</v>
      </c>
      <c r="AT15" s="12" t="s">
        <v>1904</v>
      </c>
      <c r="AU15" s="12" t="s">
        <v>1930</v>
      </c>
      <c r="AV15" s="12" t="s">
        <v>1974</v>
      </c>
    </row>
    <row r="16" spans="1:50">
      <c r="A16" s="27" t="s">
        <v>2016</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1128</v>
      </c>
      <c r="X16" s="12" t="s">
        <v>1166</v>
      </c>
      <c r="Y16" s="12" t="s">
        <v>1235</v>
      </c>
      <c r="Z16" s="12" t="s">
        <v>1263</v>
      </c>
      <c r="AA16" s="12" t="s">
        <v>1283</v>
      </c>
      <c r="AB16" s="12" t="s">
        <v>1320</v>
      </c>
      <c r="AC16" s="12" t="s">
        <v>1393</v>
      </c>
      <c r="AD16" s="12" t="s">
        <v>1442</v>
      </c>
      <c r="AE16" s="12" t="s">
        <v>1480</v>
      </c>
      <c r="AF16" s="12" t="s">
        <v>1509</v>
      </c>
      <c r="AG16" s="12" t="s">
        <v>1526</v>
      </c>
      <c r="AH16" s="12" t="s">
        <v>1546</v>
      </c>
      <c r="AI16" s="12" t="s">
        <v>790</v>
      </c>
      <c r="AJ16" s="12" t="s">
        <v>1607</v>
      </c>
      <c r="AK16" s="12" t="s">
        <v>1627</v>
      </c>
      <c r="AL16" s="12" t="s">
        <v>1652</v>
      </c>
      <c r="AM16" s="12" t="s">
        <v>142</v>
      </c>
      <c r="AN16" s="12" t="s">
        <v>1690</v>
      </c>
      <c r="AO16" s="12" t="s">
        <v>1725</v>
      </c>
      <c r="AP16" s="12" t="s">
        <v>1796</v>
      </c>
      <c r="AQ16" s="12" t="s">
        <v>1817</v>
      </c>
      <c r="AR16" s="12" t="s">
        <v>1839</v>
      </c>
      <c r="AS16" s="12" t="s">
        <v>1886</v>
      </c>
      <c r="AT16" s="12" t="s">
        <v>1905</v>
      </c>
      <c r="AU16" s="12" t="s">
        <v>1931</v>
      </c>
      <c r="AV16" s="12" t="s">
        <v>1975</v>
      </c>
    </row>
    <row r="17" spans="1:48">
      <c r="A17" s="27" t="s">
        <v>2017</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1129</v>
      </c>
      <c r="X17" s="12" t="s">
        <v>1167</v>
      </c>
      <c r="Y17" s="12" t="s">
        <v>1236</v>
      </c>
      <c r="Z17" s="12" t="s">
        <v>1264</v>
      </c>
      <c r="AA17" s="12" t="s">
        <v>1284</v>
      </c>
      <c r="AB17" s="12" t="s">
        <v>1321</v>
      </c>
      <c r="AC17" s="12" t="s">
        <v>1394</v>
      </c>
      <c r="AD17" s="12" t="s">
        <v>1443</v>
      </c>
      <c r="AE17" s="12" t="s">
        <v>1481</v>
      </c>
      <c r="AF17" s="12" t="s">
        <v>326</v>
      </c>
      <c r="AG17" s="12" t="s">
        <v>1527</v>
      </c>
      <c r="AH17" s="12" t="s">
        <v>1547</v>
      </c>
      <c r="AI17" s="12" t="s">
        <v>1577</v>
      </c>
      <c r="AJ17" s="12" t="s">
        <v>1608</v>
      </c>
      <c r="AK17" s="12" t="s">
        <v>1628</v>
      </c>
      <c r="AL17" s="12" t="s">
        <v>1653</v>
      </c>
      <c r="AM17" s="12" t="s">
        <v>1670</v>
      </c>
      <c r="AN17" s="12" t="s">
        <v>1691</v>
      </c>
      <c r="AO17" s="12" t="s">
        <v>1726</v>
      </c>
      <c r="AP17" s="12" t="s">
        <v>1797</v>
      </c>
      <c r="AQ17" s="12" t="s">
        <v>1818</v>
      </c>
      <c r="AR17" s="12" t="s">
        <v>1840</v>
      </c>
      <c r="AS17" s="12" t="s">
        <v>1887</v>
      </c>
      <c r="AT17" s="12" t="s">
        <v>1906</v>
      </c>
      <c r="AU17" s="12" t="s">
        <v>1932</v>
      </c>
      <c r="AV17" s="12" t="s">
        <v>1976</v>
      </c>
    </row>
    <row r="18" spans="1:48">
      <c r="A18" s="27" t="s">
        <v>2018</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1130</v>
      </c>
      <c r="X18" s="12" t="s">
        <v>1168</v>
      </c>
      <c r="Y18" s="12" t="s">
        <v>1237</v>
      </c>
      <c r="Z18" s="12" t="s">
        <v>1265</v>
      </c>
      <c r="AA18" s="12" t="s">
        <v>1285</v>
      </c>
      <c r="AB18" s="12" t="s">
        <v>1322</v>
      </c>
      <c r="AC18" s="12" t="s">
        <v>1395</v>
      </c>
      <c r="AD18" s="12" t="s">
        <v>1444</v>
      </c>
      <c r="AE18" s="12" t="s">
        <v>1482</v>
      </c>
      <c r="AF18" s="12" t="s">
        <v>1510</v>
      </c>
      <c r="AG18" s="12" t="s">
        <v>1528</v>
      </c>
      <c r="AH18" s="12" t="s">
        <v>1548</v>
      </c>
      <c r="AI18" s="12" t="s">
        <v>1578</v>
      </c>
      <c r="AJ18" s="12" t="s">
        <v>1609</v>
      </c>
      <c r="AK18" s="12" t="s">
        <v>1629</v>
      </c>
      <c r="AL18" s="12" t="s">
        <v>1654</v>
      </c>
      <c r="AM18" s="12" t="s">
        <v>1671</v>
      </c>
      <c r="AN18" s="12" t="s">
        <v>1692</v>
      </c>
      <c r="AO18" s="12" t="s">
        <v>1727</v>
      </c>
      <c r="AP18" s="12" t="s">
        <v>1798</v>
      </c>
      <c r="AQ18" s="12" t="s">
        <v>1819</v>
      </c>
      <c r="AR18" s="12" t="s">
        <v>1841</v>
      </c>
      <c r="AS18" s="12" t="s">
        <v>1888</v>
      </c>
      <c r="AT18" s="12" t="s">
        <v>1907</v>
      </c>
      <c r="AU18" s="12" t="s">
        <v>1933</v>
      </c>
      <c r="AV18" s="12" t="s">
        <v>1977</v>
      </c>
    </row>
    <row r="19" spans="1:48">
      <c r="A19" s="27" t="s">
        <v>2019</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1131</v>
      </c>
      <c r="X19" s="12" t="s">
        <v>1169</v>
      </c>
      <c r="Y19" s="12" t="s">
        <v>1238</v>
      </c>
      <c r="Z19" s="12" t="s">
        <v>1266</v>
      </c>
      <c r="AA19" s="12" t="s">
        <v>1286</v>
      </c>
      <c r="AB19" s="12" t="s">
        <v>1323</v>
      </c>
      <c r="AC19" s="12" t="s">
        <v>1396</v>
      </c>
      <c r="AD19" s="12" t="s">
        <v>1445</v>
      </c>
      <c r="AE19" s="12" t="s">
        <v>969</v>
      </c>
      <c r="AF19" s="12" t="s">
        <v>1511</v>
      </c>
      <c r="AG19" s="12" t="s">
        <v>1529</v>
      </c>
      <c r="AH19" s="12" t="s">
        <v>1549</v>
      </c>
      <c r="AI19" s="12" t="s">
        <v>1579</v>
      </c>
      <c r="AJ19" s="12" t="s">
        <v>1610</v>
      </c>
      <c r="AK19" s="12" t="s">
        <v>1630</v>
      </c>
      <c r="AL19" s="12" t="s">
        <v>1655</v>
      </c>
      <c r="AM19" s="12" t="s">
        <v>1672</v>
      </c>
      <c r="AN19" s="12" t="s">
        <v>1693</v>
      </c>
      <c r="AO19" s="12" t="s">
        <v>1728</v>
      </c>
      <c r="AP19" s="12" t="s">
        <v>1799</v>
      </c>
      <c r="AQ19" s="12" t="s">
        <v>1820</v>
      </c>
      <c r="AR19" s="12" t="s">
        <v>1842</v>
      </c>
      <c r="AS19" s="12" t="s">
        <v>1889</v>
      </c>
      <c r="AT19" s="12" t="s">
        <v>1908</v>
      </c>
      <c r="AU19" s="12" t="s">
        <v>1934</v>
      </c>
      <c r="AV19" s="12" t="s">
        <v>1978</v>
      </c>
    </row>
    <row r="20" spans="1:48">
      <c r="A20" s="27" t="s">
        <v>2020</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1132</v>
      </c>
      <c r="X20" s="12" t="s">
        <v>1170</v>
      </c>
      <c r="Y20" s="12" t="s">
        <v>447</v>
      </c>
      <c r="Z20" s="12" t="s">
        <v>1267</v>
      </c>
      <c r="AA20" s="12" t="s">
        <v>1287</v>
      </c>
      <c r="AB20" s="12" t="s">
        <v>1324</v>
      </c>
      <c r="AC20" s="12" t="s">
        <v>1397</v>
      </c>
      <c r="AD20" s="12" t="s">
        <v>458</v>
      </c>
      <c r="AE20" s="12" t="s">
        <v>247</v>
      </c>
      <c r="AF20" s="12" t="s">
        <v>1263</v>
      </c>
      <c r="AG20" s="12" t="s">
        <v>1530</v>
      </c>
      <c r="AH20" s="12" t="s">
        <v>1550</v>
      </c>
      <c r="AI20" s="12" t="s">
        <v>1580</v>
      </c>
      <c r="AJ20" s="12" t="s">
        <v>1611</v>
      </c>
      <c r="AK20" s="12" t="s">
        <v>1631</v>
      </c>
      <c r="AM20" s="12" t="s">
        <v>1673</v>
      </c>
      <c r="AN20" s="12" t="s">
        <v>1694</v>
      </c>
      <c r="AO20" s="12" t="s">
        <v>1729</v>
      </c>
      <c r="AP20" s="12" t="s">
        <v>1800</v>
      </c>
      <c r="AQ20" s="12" t="s">
        <v>1821</v>
      </c>
      <c r="AR20" s="12" t="s">
        <v>1843</v>
      </c>
      <c r="AS20" s="12" t="s">
        <v>1890</v>
      </c>
      <c r="AT20" s="12" t="s">
        <v>1909</v>
      </c>
      <c r="AU20" s="12" t="s">
        <v>1935</v>
      </c>
      <c r="AV20" s="12" t="s">
        <v>1979</v>
      </c>
    </row>
    <row r="21" spans="1:48">
      <c r="A21" s="27" t="s">
        <v>2021</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1133</v>
      </c>
      <c r="X21" s="12" t="s">
        <v>1171</v>
      </c>
      <c r="Y21" s="12" t="s">
        <v>1239</v>
      </c>
      <c r="Z21" s="12" t="s">
        <v>1268</v>
      </c>
      <c r="AA21" s="12" t="s">
        <v>1288</v>
      </c>
      <c r="AB21" s="12" t="s">
        <v>1325</v>
      </c>
      <c r="AC21" s="12" t="s">
        <v>1398</v>
      </c>
      <c r="AD21" s="12" t="s">
        <v>1446</v>
      </c>
      <c r="AE21" s="12" t="s">
        <v>1483</v>
      </c>
      <c r="AF21" s="12" t="s">
        <v>1512</v>
      </c>
      <c r="AG21" s="12" t="s">
        <v>1531</v>
      </c>
      <c r="AH21" s="12" t="s">
        <v>1551</v>
      </c>
      <c r="AI21" s="12" t="s">
        <v>1581</v>
      </c>
      <c r="AJ21" s="12" t="s">
        <v>1612</v>
      </c>
      <c r="AK21" s="12" t="s">
        <v>1632</v>
      </c>
      <c r="AM21" s="12" t="s">
        <v>1674</v>
      </c>
      <c r="AN21" s="12" t="s">
        <v>1695</v>
      </c>
      <c r="AO21" s="12" t="s">
        <v>1730</v>
      </c>
      <c r="AP21" s="12" t="s">
        <v>1801</v>
      </c>
      <c r="AQ21" s="12" t="s">
        <v>1822</v>
      </c>
      <c r="AR21" s="12" t="s">
        <v>400</v>
      </c>
      <c r="AT21" s="12" t="s">
        <v>1910</v>
      </c>
      <c r="AU21" s="12" t="s">
        <v>1936</v>
      </c>
      <c r="AV21" s="12" t="s">
        <v>1980</v>
      </c>
    </row>
    <row r="22" spans="1:48">
      <c r="A22" s="27"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1134</v>
      </c>
      <c r="X22" s="12" t="s">
        <v>1172</v>
      </c>
      <c r="Y22" s="12" t="s">
        <v>1240</v>
      </c>
      <c r="AA22" s="12" t="s">
        <v>1289</v>
      </c>
      <c r="AB22" s="12" t="s">
        <v>1326</v>
      </c>
      <c r="AC22" s="12" t="s">
        <v>1399</v>
      </c>
      <c r="AD22" s="12" t="s">
        <v>1447</v>
      </c>
      <c r="AE22" s="12" t="s">
        <v>1484</v>
      </c>
      <c r="AH22" s="12" t="s">
        <v>1552</v>
      </c>
      <c r="AI22" s="12" t="s">
        <v>1582</v>
      </c>
      <c r="AK22" s="12" t="s">
        <v>1633</v>
      </c>
      <c r="AM22" s="12" t="s">
        <v>1675</v>
      </c>
      <c r="AN22" s="12" t="s">
        <v>1696</v>
      </c>
      <c r="AO22" s="12" t="s">
        <v>1731</v>
      </c>
      <c r="AP22" s="12" t="s">
        <v>1802</v>
      </c>
      <c r="AQ22" s="12" t="s">
        <v>1823</v>
      </c>
      <c r="AR22" s="12" t="s">
        <v>1844</v>
      </c>
      <c r="AT22" s="12" t="s">
        <v>1911</v>
      </c>
      <c r="AU22" s="12" t="s">
        <v>1937</v>
      </c>
      <c r="AV22" s="12" t="s">
        <v>1981</v>
      </c>
    </row>
    <row r="23" spans="1:48">
      <c r="A23" s="27" t="s">
        <v>2022</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1135</v>
      </c>
      <c r="X23" s="12" t="s">
        <v>1173</v>
      </c>
      <c r="Y23" s="12" t="s">
        <v>625</v>
      </c>
      <c r="AA23" s="12" t="s">
        <v>1290</v>
      </c>
      <c r="AB23" s="12" t="s">
        <v>1327</v>
      </c>
      <c r="AC23" s="12" t="s">
        <v>1400</v>
      </c>
      <c r="AD23" s="12" t="s">
        <v>1448</v>
      </c>
      <c r="AE23" s="12" t="s">
        <v>1485</v>
      </c>
      <c r="AH23" s="12" t="s">
        <v>1553</v>
      </c>
      <c r="AI23" s="12" t="s">
        <v>1583</v>
      </c>
      <c r="AK23" s="12" t="s">
        <v>1634</v>
      </c>
      <c r="AM23" s="12"/>
      <c r="AN23" s="12" t="s">
        <v>1697</v>
      </c>
      <c r="AO23" s="12" t="s">
        <v>1732</v>
      </c>
      <c r="AQ23" s="12" t="s">
        <v>1824</v>
      </c>
      <c r="AR23" s="12" t="s">
        <v>1845</v>
      </c>
      <c r="AT23" s="12" t="s">
        <v>1912</v>
      </c>
      <c r="AU23" s="12" t="s">
        <v>1938</v>
      </c>
      <c r="AV23" s="12" t="s">
        <v>1982</v>
      </c>
    </row>
    <row r="24" spans="1:48">
      <c r="A24" s="27" t="s">
        <v>2023</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1136</v>
      </c>
      <c r="X24" s="12" t="s">
        <v>1174</v>
      </c>
      <c r="Y24" s="12" t="s">
        <v>1241</v>
      </c>
      <c r="AA24" s="12" t="s">
        <v>1291</v>
      </c>
      <c r="AB24" s="12" t="s">
        <v>1328</v>
      </c>
      <c r="AC24" s="12" t="s">
        <v>1401</v>
      </c>
      <c r="AD24" s="12" t="s">
        <v>1449</v>
      </c>
      <c r="AE24" s="12" t="s">
        <v>1486</v>
      </c>
      <c r="AH24" s="12" t="s">
        <v>1554</v>
      </c>
      <c r="AI24" s="12" t="s">
        <v>1584</v>
      </c>
      <c r="AK24" s="12" t="s">
        <v>1635</v>
      </c>
      <c r="AM24" s="12"/>
      <c r="AN24" s="12" t="s">
        <v>1698</v>
      </c>
      <c r="AO24" s="12" t="s">
        <v>1733</v>
      </c>
      <c r="AR24" s="12" t="s">
        <v>1846</v>
      </c>
      <c r="AT24" s="12" t="s">
        <v>1913</v>
      </c>
      <c r="AU24" s="12" t="s">
        <v>1939</v>
      </c>
      <c r="AV24" s="12" t="s">
        <v>1983</v>
      </c>
    </row>
    <row r="25" spans="1:48">
      <c r="A25" s="27" t="s">
        <v>2024</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1137</v>
      </c>
      <c r="X25" s="12" t="s">
        <v>1175</v>
      </c>
      <c r="Y25" s="12" t="s">
        <v>1242</v>
      </c>
      <c r="AA25" s="12" t="s">
        <v>1292</v>
      </c>
      <c r="AB25" s="12" t="s">
        <v>1329</v>
      </c>
      <c r="AC25" s="12" t="s">
        <v>1402</v>
      </c>
      <c r="AD25" s="12" t="s">
        <v>1450</v>
      </c>
      <c r="AE25" s="12" t="s">
        <v>1487</v>
      </c>
      <c r="AH25" s="12" t="s">
        <v>1555</v>
      </c>
      <c r="AI25" s="12" t="s">
        <v>1585</v>
      </c>
      <c r="AK25" s="12" t="s">
        <v>1636</v>
      </c>
      <c r="AM25" s="12"/>
      <c r="AN25" s="12" t="s">
        <v>1699</v>
      </c>
      <c r="AO25" s="12" t="s">
        <v>1734</v>
      </c>
      <c r="AR25" s="12" t="s">
        <v>1847</v>
      </c>
      <c r="AT25" s="12" t="s">
        <v>426</v>
      </c>
      <c r="AU25" s="12" t="s">
        <v>1940</v>
      </c>
      <c r="AV25" s="12" t="s">
        <v>1984</v>
      </c>
    </row>
    <row r="26" spans="1:48">
      <c r="A26" s="27" t="s">
        <v>2025</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1138</v>
      </c>
      <c r="X26" s="12" t="s">
        <v>1176</v>
      </c>
      <c r="Y26" s="12" t="s">
        <v>1243</v>
      </c>
      <c r="AA26" s="12" t="s">
        <v>1293</v>
      </c>
      <c r="AB26" s="12" t="s">
        <v>1330</v>
      </c>
      <c r="AC26" s="12" t="s">
        <v>1403</v>
      </c>
      <c r="AD26" s="12" t="s">
        <v>1451</v>
      </c>
      <c r="AE26" s="12" t="s">
        <v>1488</v>
      </c>
      <c r="AH26" s="12" t="s">
        <v>1556</v>
      </c>
      <c r="AI26" s="12" t="s">
        <v>1586</v>
      </c>
      <c r="AK26" s="12" t="s">
        <v>1637</v>
      </c>
      <c r="AM26" s="12"/>
      <c r="AN26" s="12" t="s">
        <v>1700</v>
      </c>
      <c r="AO26" s="12" t="s">
        <v>1735</v>
      </c>
      <c r="AR26" s="12" t="s">
        <v>1848</v>
      </c>
      <c r="AT26" s="12" t="s">
        <v>1914</v>
      </c>
      <c r="AU26" s="12" t="s">
        <v>1941</v>
      </c>
      <c r="AV26" s="12" t="s">
        <v>1985</v>
      </c>
    </row>
    <row r="27" spans="1:48">
      <c r="A27" s="27" t="s">
        <v>2026</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1139</v>
      </c>
      <c r="X27" s="12" t="s">
        <v>1177</v>
      </c>
      <c r="Y27" s="12" t="s">
        <v>1244</v>
      </c>
      <c r="AA27" s="12" t="s">
        <v>1294</v>
      </c>
      <c r="AB27" s="12" t="s">
        <v>1331</v>
      </c>
      <c r="AC27" s="12" t="s">
        <v>1404</v>
      </c>
      <c r="AD27" s="12" t="s">
        <v>1452</v>
      </c>
      <c r="AE27" s="12" t="s">
        <v>1489</v>
      </c>
      <c r="AH27" s="12" t="s">
        <v>1557</v>
      </c>
      <c r="AI27" s="12" t="s">
        <v>1587</v>
      </c>
      <c r="AM27" s="12"/>
      <c r="AN27" s="12" t="s">
        <v>1701</v>
      </c>
      <c r="AO27" s="12" t="s">
        <v>1736</v>
      </c>
      <c r="AR27" s="12" t="s">
        <v>1849</v>
      </c>
      <c r="AT27" s="12" t="s">
        <v>1915</v>
      </c>
      <c r="AU27" s="12" t="s">
        <v>1942</v>
      </c>
      <c r="AV27" s="12" t="s">
        <v>1986</v>
      </c>
    </row>
    <row r="28" spans="1:48">
      <c r="A28" s="27" t="s">
        <v>2027</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1140</v>
      </c>
      <c r="X28" s="12" t="s">
        <v>1178</v>
      </c>
      <c r="Y28" s="12" t="s">
        <v>1245</v>
      </c>
      <c r="AA28" s="12" t="s">
        <v>1295</v>
      </c>
      <c r="AB28" s="12" t="s">
        <v>1332</v>
      </c>
      <c r="AC28" s="12" t="s">
        <v>1405</v>
      </c>
      <c r="AD28" s="12" t="s">
        <v>1453</v>
      </c>
      <c r="AE28" s="12" t="s">
        <v>1490</v>
      </c>
      <c r="AH28" s="12" t="s">
        <v>1558</v>
      </c>
      <c r="AI28" s="12" t="s">
        <v>1588</v>
      </c>
      <c r="AM28" s="12"/>
      <c r="AN28" s="12" t="s">
        <v>1702</v>
      </c>
      <c r="AO28" s="12" t="s">
        <v>1737</v>
      </c>
      <c r="AR28" s="12" t="s">
        <v>1850</v>
      </c>
      <c r="AT28" s="12" t="s">
        <v>1916</v>
      </c>
      <c r="AU28" s="12" t="s">
        <v>1943</v>
      </c>
      <c r="AV28" s="12" t="s">
        <v>1987</v>
      </c>
    </row>
    <row r="29" spans="1:48">
      <c r="A29" s="27" t="s">
        <v>2028</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1141</v>
      </c>
      <c r="X29" s="12" t="s">
        <v>1179</v>
      </c>
      <c r="Y29" s="12" t="s">
        <v>1246</v>
      </c>
      <c r="AA29" s="12" t="s">
        <v>1296</v>
      </c>
      <c r="AB29" s="12" t="s">
        <v>1333</v>
      </c>
      <c r="AC29" s="12" t="s">
        <v>1406</v>
      </c>
      <c r="AD29" s="12" t="s">
        <v>1454</v>
      </c>
      <c r="AE29" s="12" t="s">
        <v>1491</v>
      </c>
      <c r="AH29" s="12" t="s">
        <v>1559</v>
      </c>
      <c r="AI29" s="12" t="s">
        <v>1589</v>
      </c>
      <c r="AM29" s="12"/>
      <c r="AN29" s="12" t="s">
        <v>1703</v>
      </c>
      <c r="AO29" s="12" t="s">
        <v>1738</v>
      </c>
      <c r="AR29" s="12" t="s">
        <v>459</v>
      </c>
      <c r="AU29" s="12" t="s">
        <v>1944</v>
      </c>
      <c r="AV29" s="12" t="s">
        <v>1988</v>
      </c>
    </row>
    <row r="30" spans="1:48">
      <c r="A30" s="27" t="s">
        <v>2029</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1142</v>
      </c>
      <c r="X30" s="12" t="s">
        <v>1180</v>
      </c>
      <c r="Y30" s="12" t="s">
        <v>1247</v>
      </c>
      <c r="AA30" s="12" t="s">
        <v>1297</v>
      </c>
      <c r="AB30" s="12" t="s">
        <v>1334</v>
      </c>
      <c r="AC30" s="12" t="s">
        <v>1407</v>
      </c>
      <c r="AD30" s="12" t="s">
        <v>1455</v>
      </c>
      <c r="AE30" s="12" t="s">
        <v>1492</v>
      </c>
      <c r="AH30" s="12" t="s">
        <v>1560</v>
      </c>
      <c r="AI30" s="12" t="s">
        <v>1590</v>
      </c>
      <c r="AM30" s="12"/>
      <c r="AN30" s="12" t="s">
        <v>1704</v>
      </c>
      <c r="AO30" s="12" t="s">
        <v>1739</v>
      </c>
      <c r="AR30" s="12" t="s">
        <v>1851</v>
      </c>
      <c r="AU30" s="12" t="s">
        <v>1945</v>
      </c>
      <c r="AV30" s="12" t="s">
        <v>1989</v>
      </c>
    </row>
    <row r="31" spans="1:48">
      <c r="A31" s="27" t="s">
        <v>2030</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1143</v>
      </c>
      <c r="X31" s="12" t="s">
        <v>1181</v>
      </c>
      <c r="Y31" s="12" t="s">
        <v>1248</v>
      </c>
      <c r="AA31" s="12" t="s">
        <v>1298</v>
      </c>
      <c r="AB31" s="12" t="s">
        <v>1335</v>
      </c>
      <c r="AC31" s="12" t="s">
        <v>1408</v>
      </c>
      <c r="AD31" s="12" t="s">
        <v>1456</v>
      </c>
      <c r="AE31" s="12" t="s">
        <v>1493</v>
      </c>
      <c r="AH31" s="12" t="s">
        <v>1561</v>
      </c>
      <c r="AI31" s="12" t="s">
        <v>1591</v>
      </c>
      <c r="AM31" s="12"/>
      <c r="AN31" s="12" t="s">
        <v>1705</v>
      </c>
      <c r="AO31" s="12" t="s">
        <v>1740</v>
      </c>
      <c r="AR31" s="12" t="s">
        <v>1040</v>
      </c>
      <c r="AU31" s="12" t="s">
        <v>1946</v>
      </c>
      <c r="AV31" s="12" t="s">
        <v>1990</v>
      </c>
    </row>
    <row r="32" spans="1:48">
      <c r="A32" s="27" t="s">
        <v>2031</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1144</v>
      </c>
      <c r="X32" s="12" t="s">
        <v>1182</v>
      </c>
      <c r="AA32" s="12" t="s">
        <v>1299</v>
      </c>
      <c r="AB32" s="12" t="s">
        <v>1336</v>
      </c>
      <c r="AC32" s="12" t="s">
        <v>1409</v>
      </c>
      <c r="AD32" s="12" t="s">
        <v>1457</v>
      </c>
      <c r="AE32" s="12" t="s">
        <v>1494</v>
      </c>
      <c r="AH32" s="12" t="s">
        <v>1562</v>
      </c>
      <c r="AI32" s="12" t="s">
        <v>1592</v>
      </c>
      <c r="AM32" s="12"/>
      <c r="AN32" s="12" t="s">
        <v>1706</v>
      </c>
      <c r="AO32" s="12" t="s">
        <v>1741</v>
      </c>
      <c r="AR32" s="12" t="s">
        <v>1852</v>
      </c>
      <c r="AU32" s="12" t="s">
        <v>1947</v>
      </c>
      <c r="AV32" s="12" t="s">
        <v>1991</v>
      </c>
    </row>
    <row r="33" spans="1:48">
      <c r="A33" s="27" t="s">
        <v>2032</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1145</v>
      </c>
      <c r="X33" s="12" t="s">
        <v>1183</v>
      </c>
      <c r="AA33" s="12" t="s">
        <v>1300</v>
      </c>
      <c r="AB33" s="12" t="s">
        <v>1337</v>
      </c>
      <c r="AC33" s="12" t="s">
        <v>1410</v>
      </c>
      <c r="AD33" s="12" t="s">
        <v>1458</v>
      </c>
      <c r="AM33" s="12"/>
      <c r="AN33" s="12" t="s">
        <v>1707</v>
      </c>
      <c r="AO33" s="12" t="s">
        <v>1742</v>
      </c>
      <c r="AR33" s="12" t="s">
        <v>1853</v>
      </c>
      <c r="AU33" s="12" t="s">
        <v>1948</v>
      </c>
      <c r="AV33" s="12" t="s">
        <v>1992</v>
      </c>
    </row>
    <row r="34" spans="1:48">
      <c r="A34" s="27" t="s">
        <v>2033</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1146</v>
      </c>
      <c r="X34" s="12" t="s">
        <v>1184</v>
      </c>
      <c r="AA34" s="12" t="s">
        <v>1301</v>
      </c>
      <c r="AB34" s="12" t="s">
        <v>1338</v>
      </c>
      <c r="AC34" s="12" t="s">
        <v>1411</v>
      </c>
      <c r="AD34" s="12" t="s">
        <v>1459</v>
      </c>
      <c r="AM34" s="12"/>
      <c r="AN34" s="12" t="s">
        <v>1708</v>
      </c>
      <c r="AO34" s="12" t="s">
        <v>1743</v>
      </c>
      <c r="AR34" s="12" t="s">
        <v>1854</v>
      </c>
      <c r="AU34" s="12" t="s">
        <v>1949</v>
      </c>
      <c r="AV34" s="12" t="s">
        <v>1993</v>
      </c>
    </row>
    <row r="35" spans="1:48">
      <c r="A35" s="27" t="s">
        <v>2034</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1147</v>
      </c>
      <c r="X35" s="12" t="s">
        <v>1185</v>
      </c>
      <c r="AA35" s="12" t="s">
        <v>1302</v>
      </c>
      <c r="AB35" s="12" t="s">
        <v>1339</v>
      </c>
      <c r="AC35" s="12" t="s">
        <v>1412</v>
      </c>
      <c r="AD35" s="12" t="s">
        <v>1460</v>
      </c>
      <c r="AM35" s="12"/>
      <c r="AN35" s="12" t="s">
        <v>1709</v>
      </c>
      <c r="AO35" s="12" t="s">
        <v>1744</v>
      </c>
      <c r="AR35" s="12" t="s">
        <v>1855</v>
      </c>
      <c r="AU35" s="12" t="s">
        <v>1950</v>
      </c>
      <c r="AV35" s="12" t="s">
        <v>1994</v>
      </c>
    </row>
    <row r="36" spans="1:48">
      <c r="A36" s="27" t="s">
        <v>2035</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259</v>
      </c>
      <c r="X36" s="12" t="s">
        <v>1186</v>
      </c>
      <c r="AA36" s="12" t="s">
        <v>1303</v>
      </c>
      <c r="AB36" s="12" t="s">
        <v>1340</v>
      </c>
      <c r="AC36" s="12" t="s">
        <v>1413</v>
      </c>
      <c r="AD36" s="12" t="s">
        <v>1461</v>
      </c>
      <c r="AM36" s="12"/>
      <c r="AN36" s="12" t="s">
        <v>1710</v>
      </c>
      <c r="AO36" s="12" t="s">
        <v>1745</v>
      </c>
      <c r="AR36" s="12" t="s">
        <v>1856</v>
      </c>
      <c r="AU36" s="12" t="s">
        <v>1951</v>
      </c>
      <c r="AV36" s="12" t="s">
        <v>1995</v>
      </c>
    </row>
    <row r="37" spans="1:48">
      <c r="A37" s="27" t="s">
        <v>2036</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1148</v>
      </c>
      <c r="X37" s="12" t="s">
        <v>1187</v>
      </c>
      <c r="AA37" s="12" t="s">
        <v>1304</v>
      </c>
      <c r="AB37" s="12" t="s">
        <v>1341</v>
      </c>
      <c r="AC37" s="12" t="s">
        <v>1414</v>
      </c>
      <c r="AD37" s="12" t="s">
        <v>1462</v>
      </c>
      <c r="AM37" s="12"/>
      <c r="AO37" s="12" t="s">
        <v>1746</v>
      </c>
      <c r="AR37" s="12" t="s">
        <v>1857</v>
      </c>
      <c r="AU37" s="12" t="s">
        <v>1952</v>
      </c>
      <c r="AV37" s="12" t="s">
        <v>1996</v>
      </c>
    </row>
    <row r="38" spans="1:48">
      <c r="A38" s="27" t="s">
        <v>2037</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1149</v>
      </c>
      <c r="X38" s="12" t="s">
        <v>1188</v>
      </c>
      <c r="AA38" s="12" t="s">
        <v>1305</v>
      </c>
      <c r="AB38" s="12" t="s">
        <v>1342</v>
      </c>
      <c r="AC38" s="12" t="s">
        <v>1415</v>
      </c>
      <c r="AD38" s="12" t="s">
        <v>1463</v>
      </c>
      <c r="AM38" s="12"/>
      <c r="AO38" s="12" t="s">
        <v>1747</v>
      </c>
      <c r="AR38" s="12" t="s">
        <v>1858</v>
      </c>
      <c r="AU38" s="12" t="s">
        <v>1953</v>
      </c>
      <c r="AV38" s="12" t="s">
        <v>1997</v>
      </c>
    </row>
    <row r="39" spans="1:48">
      <c r="A39" s="27" t="s">
        <v>2038</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1150</v>
      </c>
      <c r="X39" s="12" t="s">
        <v>1189</v>
      </c>
      <c r="AA39" s="12"/>
      <c r="AB39" s="12" t="s">
        <v>1343</v>
      </c>
      <c r="AC39" s="12" t="s">
        <v>1416</v>
      </c>
      <c r="AD39" s="12" t="s">
        <v>1464</v>
      </c>
      <c r="AM39" s="12"/>
      <c r="AO39" s="12" t="s">
        <v>1748</v>
      </c>
      <c r="AR39" s="12" t="s">
        <v>1859</v>
      </c>
      <c r="AU39" s="12" t="s">
        <v>1954</v>
      </c>
      <c r="AV39" s="12" t="s">
        <v>1998</v>
      </c>
    </row>
    <row r="40" spans="1:48">
      <c r="A40" s="27" t="s">
        <v>2039</v>
      </c>
      <c r="B40" s="12" t="s">
        <v>133</v>
      </c>
      <c r="C40" s="12" t="s">
        <v>326</v>
      </c>
      <c r="E40" s="12" t="s">
        <v>401</v>
      </c>
      <c r="H40" s="12" t="s">
        <v>501</v>
      </c>
      <c r="I40" s="12" t="s">
        <v>561</v>
      </c>
      <c r="L40" s="12" t="s">
        <v>667</v>
      </c>
      <c r="M40" s="12" t="s">
        <v>739</v>
      </c>
      <c r="N40" s="12" t="s">
        <v>799</v>
      </c>
      <c r="O40" s="12" t="s">
        <v>862</v>
      </c>
      <c r="U40" s="12" t="s">
        <v>1037</v>
      </c>
      <c r="V40" s="12" t="s">
        <v>1112</v>
      </c>
      <c r="W40" s="12" t="s">
        <v>1151</v>
      </c>
      <c r="X40" s="12" t="s">
        <v>1190</v>
      </c>
      <c r="AA40" s="12"/>
      <c r="AB40" s="12" t="s">
        <v>1344</v>
      </c>
      <c r="AC40" s="12" t="s">
        <v>1417</v>
      </c>
      <c r="AD40" s="12" t="s">
        <v>1021</v>
      </c>
      <c r="AM40" s="12"/>
      <c r="AO40" s="12" t="s">
        <v>1749</v>
      </c>
      <c r="AR40" s="12" t="s">
        <v>1860</v>
      </c>
      <c r="AU40" s="12" t="s">
        <v>1955</v>
      </c>
      <c r="AV40" s="12" t="s">
        <v>1999</v>
      </c>
    </row>
    <row r="41" spans="1:48">
      <c r="A41" s="27" t="s">
        <v>2040</v>
      </c>
      <c r="B41" s="12" t="s">
        <v>134</v>
      </c>
      <c r="C41" s="12" t="s">
        <v>327</v>
      </c>
      <c r="E41" s="12" t="s">
        <v>402</v>
      </c>
      <c r="H41" s="12" t="s">
        <v>502</v>
      </c>
      <c r="I41" s="12" t="s">
        <v>562</v>
      </c>
      <c r="L41" s="12" t="s">
        <v>668</v>
      </c>
      <c r="M41" s="12" t="s">
        <v>740</v>
      </c>
      <c r="N41" s="12" t="s">
        <v>800</v>
      </c>
      <c r="O41" s="12" t="s">
        <v>863</v>
      </c>
      <c r="U41" s="12" t="s">
        <v>1038</v>
      </c>
      <c r="V41" s="12" t="s">
        <v>1113</v>
      </c>
      <c r="W41" s="12" t="s">
        <v>148</v>
      </c>
      <c r="X41" s="12" t="s">
        <v>1191</v>
      </c>
      <c r="AA41" s="12"/>
      <c r="AB41" s="12" t="s">
        <v>1345</v>
      </c>
      <c r="AC41" s="12" t="s">
        <v>1418</v>
      </c>
      <c r="AD41" s="12" t="s">
        <v>1465</v>
      </c>
      <c r="AM41" s="12"/>
      <c r="AO41" s="12" t="s">
        <v>1750</v>
      </c>
      <c r="AR41" s="12" t="s">
        <v>1861</v>
      </c>
      <c r="AU41" s="12" t="s">
        <v>1956</v>
      </c>
      <c r="AV41" s="12" t="s">
        <v>2000</v>
      </c>
    </row>
    <row r="42" spans="1:48">
      <c r="A42" s="27" t="s">
        <v>2041</v>
      </c>
      <c r="B42" s="12" t="s">
        <v>135</v>
      </c>
      <c r="C42" s="12" t="s">
        <v>328</v>
      </c>
      <c r="H42" s="12" t="s">
        <v>503</v>
      </c>
      <c r="I42" s="12" t="s">
        <v>563</v>
      </c>
      <c r="L42" s="12" t="s">
        <v>669</v>
      </c>
      <c r="M42" s="12" t="s">
        <v>741</v>
      </c>
      <c r="N42" s="12" t="s">
        <v>801</v>
      </c>
      <c r="O42" s="12" t="s">
        <v>864</v>
      </c>
      <c r="U42" s="12" t="s">
        <v>1039</v>
      </c>
      <c r="V42" s="12" t="s">
        <v>1114</v>
      </c>
      <c r="X42" s="12" t="s">
        <v>1192</v>
      </c>
      <c r="AA42" s="12"/>
      <c r="AB42" s="12" t="s">
        <v>1346</v>
      </c>
      <c r="AC42" s="12" t="s">
        <v>1419</v>
      </c>
      <c r="AM42" s="12"/>
      <c r="AO42" s="12" t="s">
        <v>1751</v>
      </c>
      <c r="AR42" s="12" t="s">
        <v>1862</v>
      </c>
      <c r="AU42" s="12" t="s">
        <v>1957</v>
      </c>
      <c r="AV42" s="12" t="s">
        <v>2001</v>
      </c>
    </row>
    <row r="43" spans="1:48">
      <c r="A43" s="27" t="s">
        <v>2042</v>
      </c>
      <c r="B43" s="12" t="s">
        <v>136</v>
      </c>
      <c r="H43" s="12" t="s">
        <v>504</v>
      </c>
      <c r="I43" s="12" t="s">
        <v>564</v>
      </c>
      <c r="L43" s="12" t="s">
        <v>670</v>
      </c>
      <c r="M43" s="12" t="s">
        <v>742</v>
      </c>
      <c r="N43" s="12" t="s">
        <v>802</v>
      </c>
      <c r="O43" s="12" t="s">
        <v>865</v>
      </c>
      <c r="U43" s="12" t="s">
        <v>1040</v>
      </c>
      <c r="V43" s="12" t="s">
        <v>1115</v>
      </c>
      <c r="X43" s="12" t="s">
        <v>1193</v>
      </c>
      <c r="AA43" s="12"/>
      <c r="AB43" s="12" t="s">
        <v>1347</v>
      </c>
      <c r="AC43" s="12" t="s">
        <v>1420</v>
      </c>
      <c r="AM43" s="12"/>
      <c r="AO43" s="12" t="s">
        <v>1752</v>
      </c>
      <c r="AR43" s="12" t="s">
        <v>1863</v>
      </c>
      <c r="AU43" s="12" t="s">
        <v>1958</v>
      </c>
      <c r="AV43" s="12" t="s">
        <v>2002</v>
      </c>
    </row>
    <row r="44" spans="1:48">
      <c r="A44" s="27" t="s">
        <v>2043</v>
      </c>
      <c r="B44" s="12" t="s">
        <v>137</v>
      </c>
      <c r="H44" s="12" t="s">
        <v>505</v>
      </c>
      <c r="I44" s="12" t="s">
        <v>565</v>
      </c>
      <c r="L44" s="12" t="s">
        <v>671</v>
      </c>
      <c r="M44" s="12" t="s">
        <v>743</v>
      </c>
      <c r="N44" s="12" t="s">
        <v>803</v>
      </c>
      <c r="O44" s="12" t="s">
        <v>866</v>
      </c>
      <c r="U44" s="12" t="s">
        <v>1041</v>
      </c>
      <c r="V44" s="12" t="s">
        <v>1116</v>
      </c>
      <c r="X44" s="12" t="s">
        <v>1194</v>
      </c>
      <c r="AA44" s="12"/>
      <c r="AB44" s="12" t="s">
        <v>1348</v>
      </c>
      <c r="AC44" s="12" t="s">
        <v>1421</v>
      </c>
      <c r="AM44" s="12"/>
      <c r="AO44" s="12" t="s">
        <v>1753</v>
      </c>
      <c r="AR44" s="12" t="s">
        <v>1864</v>
      </c>
      <c r="AU44" s="12" t="s">
        <v>1959</v>
      </c>
    </row>
    <row r="45" spans="1:48">
      <c r="A45" s="27" t="s">
        <v>2044</v>
      </c>
      <c r="B45" s="12" t="s">
        <v>138</v>
      </c>
      <c r="H45" s="12" t="s">
        <v>506</v>
      </c>
      <c r="I45" s="12" t="s">
        <v>566</v>
      </c>
      <c r="L45" s="12" t="s">
        <v>672</v>
      </c>
      <c r="M45" s="12" t="s">
        <v>744</v>
      </c>
      <c r="N45" s="12" t="s">
        <v>804</v>
      </c>
      <c r="O45" s="12" t="s">
        <v>867</v>
      </c>
      <c r="U45" s="12" t="s">
        <v>1042</v>
      </c>
      <c r="X45" s="12" t="s">
        <v>1195</v>
      </c>
      <c r="AA45" s="12"/>
      <c r="AB45" s="12" t="s">
        <v>1349</v>
      </c>
      <c r="AC45" s="12" t="s">
        <v>1422</v>
      </c>
      <c r="AM45" s="12"/>
      <c r="AO45" s="12" t="s">
        <v>1754</v>
      </c>
      <c r="AR45" s="12" t="s">
        <v>1865</v>
      </c>
      <c r="AU45" s="12" t="s">
        <v>1960</v>
      </c>
    </row>
    <row r="46" spans="1:48">
      <c r="A46" s="27" t="s">
        <v>2045</v>
      </c>
      <c r="B46" s="12" t="s">
        <v>139</v>
      </c>
      <c r="H46" s="12" t="s">
        <v>507</v>
      </c>
      <c r="I46" s="12" t="s">
        <v>567</v>
      </c>
      <c r="L46" s="12" t="s">
        <v>673</v>
      </c>
      <c r="M46" s="12" t="s">
        <v>745</v>
      </c>
      <c r="N46" s="12" t="s">
        <v>805</v>
      </c>
      <c r="O46" s="12" t="s">
        <v>868</v>
      </c>
      <c r="U46" s="12" t="s">
        <v>1043</v>
      </c>
      <c r="X46" s="12" t="s">
        <v>1196</v>
      </c>
      <c r="AA46" s="12"/>
      <c r="AB46" s="12" t="s">
        <v>1350</v>
      </c>
      <c r="AC46" s="12" t="s">
        <v>1423</v>
      </c>
      <c r="AM46" s="12"/>
      <c r="AO46" s="12" t="s">
        <v>1755</v>
      </c>
      <c r="AR46" s="12" t="s">
        <v>1866</v>
      </c>
    </row>
    <row r="47" spans="1:48">
      <c r="A47" s="27" t="s">
        <v>2046</v>
      </c>
      <c r="B47" s="12" t="s">
        <v>140</v>
      </c>
      <c r="H47" s="12" t="s">
        <v>508</v>
      </c>
      <c r="L47" s="12" t="s">
        <v>674</v>
      </c>
      <c r="M47" s="12" t="s">
        <v>746</v>
      </c>
      <c r="N47" s="12" t="s">
        <v>806</v>
      </c>
      <c r="O47" s="12" t="s">
        <v>869</v>
      </c>
      <c r="U47" s="12" t="s">
        <v>1044</v>
      </c>
      <c r="X47" s="12" t="s">
        <v>1197</v>
      </c>
      <c r="AA47" s="12"/>
      <c r="AB47" s="12" t="s">
        <v>1351</v>
      </c>
      <c r="AC47" s="12" t="s">
        <v>1376</v>
      </c>
      <c r="AM47" s="12"/>
      <c r="AO47" s="12" t="s">
        <v>1756</v>
      </c>
      <c r="AR47" s="12" t="s">
        <v>1867</v>
      </c>
    </row>
    <row r="48" spans="1:48">
      <c r="A48" s="27" t="s">
        <v>2047</v>
      </c>
      <c r="B48" s="12" t="s">
        <v>141</v>
      </c>
      <c r="H48" s="12" t="s">
        <v>509</v>
      </c>
      <c r="L48" s="12" t="s">
        <v>675</v>
      </c>
      <c r="M48" s="12" t="s">
        <v>747</v>
      </c>
      <c r="N48" s="12" t="s">
        <v>807</v>
      </c>
      <c r="O48" s="12" t="s">
        <v>870</v>
      </c>
      <c r="U48" s="12" t="s">
        <v>1045</v>
      </c>
      <c r="X48" s="12" t="s">
        <v>1198</v>
      </c>
      <c r="AA48" s="12"/>
      <c r="AB48" s="12" t="s">
        <v>1352</v>
      </c>
      <c r="AC48" s="12" t="s">
        <v>1424</v>
      </c>
      <c r="AM48" s="12"/>
      <c r="AO48" s="12" t="s">
        <v>1757</v>
      </c>
      <c r="AR48" s="12" t="s">
        <v>1868</v>
      </c>
    </row>
    <row r="49" spans="1:44">
      <c r="A49" s="27" t="s">
        <v>2048</v>
      </c>
      <c r="B49" s="12" t="s">
        <v>142</v>
      </c>
      <c r="H49" s="12" t="s">
        <v>510</v>
      </c>
      <c r="L49" s="12" t="s">
        <v>676</v>
      </c>
      <c r="M49" s="12" t="s">
        <v>748</v>
      </c>
      <c r="N49" s="12" t="s">
        <v>808</v>
      </c>
      <c r="O49" s="12" t="s">
        <v>871</v>
      </c>
      <c r="U49" s="12" t="s">
        <v>1046</v>
      </c>
      <c r="X49" s="12" t="s">
        <v>1199</v>
      </c>
      <c r="AA49" s="12"/>
      <c r="AB49" s="12" t="s">
        <v>1353</v>
      </c>
      <c r="AC49" s="12" t="s">
        <v>1425</v>
      </c>
      <c r="AM49" s="12"/>
      <c r="AO49" s="12" t="s">
        <v>1758</v>
      </c>
      <c r="AR49" s="12" t="s">
        <v>1869</v>
      </c>
    </row>
    <row r="50" spans="1:44">
      <c r="B50" s="12" t="s">
        <v>143</v>
      </c>
      <c r="H50" s="12" t="s">
        <v>511</v>
      </c>
      <c r="L50" s="12" t="s">
        <v>677</v>
      </c>
      <c r="M50" s="12" t="s">
        <v>749</v>
      </c>
      <c r="N50" s="12" t="s">
        <v>809</v>
      </c>
      <c r="O50" s="12" t="s">
        <v>872</v>
      </c>
      <c r="U50" s="12" t="s">
        <v>1047</v>
      </c>
      <c r="X50" s="12" t="s">
        <v>1200</v>
      </c>
      <c r="AA50" s="12"/>
      <c r="AB50" s="12" t="s">
        <v>1354</v>
      </c>
      <c r="AC50" s="12" t="s">
        <v>1426</v>
      </c>
      <c r="AM50" s="12"/>
      <c r="AO50" s="12" t="s">
        <v>1759</v>
      </c>
      <c r="AR50" s="12" t="s">
        <v>1870</v>
      </c>
    </row>
    <row r="51" spans="1:44">
      <c r="B51" s="12" t="s">
        <v>144</v>
      </c>
      <c r="H51" s="12" t="s">
        <v>512</v>
      </c>
      <c r="L51" s="12" t="s">
        <v>678</v>
      </c>
      <c r="M51" s="12" t="s">
        <v>750</v>
      </c>
      <c r="N51" s="12" t="s">
        <v>810</v>
      </c>
      <c r="O51" s="12" t="s">
        <v>873</v>
      </c>
      <c r="U51" s="12" t="s">
        <v>1048</v>
      </c>
      <c r="X51" s="12" t="s">
        <v>1201</v>
      </c>
      <c r="AA51" s="12"/>
      <c r="AB51" s="12" t="s">
        <v>1355</v>
      </c>
      <c r="AC51" s="12" t="s">
        <v>1427</v>
      </c>
      <c r="AM51" s="12"/>
      <c r="AO51" s="12" t="s">
        <v>1760</v>
      </c>
      <c r="AR51" s="12" t="s">
        <v>1871</v>
      </c>
    </row>
    <row r="52" spans="1:44">
      <c r="B52" s="12" t="s">
        <v>145</v>
      </c>
      <c r="H52" s="12" t="s">
        <v>513</v>
      </c>
      <c r="L52" s="12" t="s">
        <v>679</v>
      </c>
      <c r="M52" s="12" t="s">
        <v>751</v>
      </c>
      <c r="N52" s="12" t="s">
        <v>811</v>
      </c>
      <c r="O52" s="12" t="s">
        <v>874</v>
      </c>
      <c r="U52" s="12" t="s">
        <v>1049</v>
      </c>
      <c r="X52" s="12" t="s">
        <v>1202</v>
      </c>
      <c r="AA52" s="12"/>
      <c r="AB52" s="12" t="s">
        <v>1356</v>
      </c>
      <c r="AM52" s="12"/>
      <c r="AO52" s="12" t="s">
        <v>1761</v>
      </c>
    </row>
    <row r="53" spans="1:44">
      <c r="B53" s="12" t="s">
        <v>146</v>
      </c>
      <c r="H53" s="12" t="s">
        <v>514</v>
      </c>
      <c r="L53" s="12" t="s">
        <v>680</v>
      </c>
      <c r="M53" s="12" t="s">
        <v>752</v>
      </c>
      <c r="N53" s="12" t="s">
        <v>812</v>
      </c>
      <c r="O53" s="12" t="s">
        <v>875</v>
      </c>
      <c r="U53" s="12" t="s">
        <v>1050</v>
      </c>
      <c r="X53" s="12" t="s">
        <v>1203</v>
      </c>
      <c r="AA53" s="12"/>
      <c r="AB53" s="12" t="s">
        <v>1357</v>
      </c>
      <c r="AM53" s="12"/>
      <c r="AO53" s="12" t="s">
        <v>1762</v>
      </c>
    </row>
    <row r="54" spans="1:44">
      <c r="B54" s="12" t="s">
        <v>147</v>
      </c>
      <c r="H54" s="12" t="s">
        <v>515</v>
      </c>
      <c r="L54" s="12" t="s">
        <v>681</v>
      </c>
      <c r="M54" s="12" t="s">
        <v>753</v>
      </c>
      <c r="N54" s="12" t="s">
        <v>813</v>
      </c>
      <c r="O54" s="12" t="s">
        <v>876</v>
      </c>
      <c r="U54" s="12" t="s">
        <v>1051</v>
      </c>
      <c r="X54" s="12" t="s">
        <v>1204</v>
      </c>
      <c r="AA54" s="12"/>
      <c r="AB54" s="12" t="s">
        <v>1358</v>
      </c>
      <c r="AM54" s="12"/>
      <c r="AO54" s="12" t="s">
        <v>1763</v>
      </c>
    </row>
    <row r="55" spans="1:44">
      <c r="B55" s="12" t="s">
        <v>148</v>
      </c>
      <c r="H55" s="12" t="s">
        <v>516</v>
      </c>
      <c r="L55" s="12" t="s">
        <v>682</v>
      </c>
      <c r="M55" s="12" t="s">
        <v>754</v>
      </c>
      <c r="N55" s="12" t="s">
        <v>814</v>
      </c>
      <c r="O55" s="12" t="s">
        <v>877</v>
      </c>
      <c r="U55" s="12" t="s">
        <v>1052</v>
      </c>
      <c r="X55" s="12" t="s">
        <v>1205</v>
      </c>
      <c r="AA55" s="12"/>
      <c r="AB55" s="12" t="s">
        <v>1359</v>
      </c>
      <c r="AM55" s="12"/>
      <c r="AO55" s="12" t="s">
        <v>1764</v>
      </c>
    </row>
    <row r="56" spans="1:44">
      <c r="B56" s="12" t="s">
        <v>149</v>
      </c>
      <c r="H56" s="12" t="s">
        <v>517</v>
      </c>
      <c r="L56" s="12" t="s">
        <v>683</v>
      </c>
      <c r="M56" s="12" t="s">
        <v>755</v>
      </c>
      <c r="N56" s="12" t="s">
        <v>815</v>
      </c>
      <c r="O56" s="12" t="s">
        <v>878</v>
      </c>
      <c r="U56" s="12" t="s">
        <v>1053</v>
      </c>
      <c r="X56" s="12" t="s">
        <v>1206</v>
      </c>
      <c r="AA56" s="12"/>
      <c r="AB56" s="12" t="s">
        <v>1360</v>
      </c>
      <c r="AM56" s="12"/>
      <c r="AO56" s="12" t="s">
        <v>1765</v>
      </c>
    </row>
    <row r="57" spans="1:44">
      <c r="B57" s="12" t="s">
        <v>150</v>
      </c>
      <c r="H57" s="12" t="s">
        <v>518</v>
      </c>
      <c r="L57" s="12" t="s">
        <v>684</v>
      </c>
      <c r="M57" s="12" t="s">
        <v>756</v>
      </c>
      <c r="N57" s="12" t="s">
        <v>816</v>
      </c>
      <c r="O57" s="12" t="s">
        <v>879</v>
      </c>
      <c r="U57" s="12" t="s">
        <v>1054</v>
      </c>
      <c r="X57" s="12" t="s">
        <v>1207</v>
      </c>
      <c r="AA57" s="12"/>
      <c r="AB57" s="12" t="s">
        <v>1361</v>
      </c>
      <c r="AM57" s="12"/>
      <c r="AO57" s="12" t="s">
        <v>1766</v>
      </c>
    </row>
    <row r="58" spans="1:44">
      <c r="B58" s="12" t="s">
        <v>151</v>
      </c>
      <c r="H58" s="12" t="s">
        <v>519</v>
      </c>
      <c r="L58" s="12" t="s">
        <v>685</v>
      </c>
      <c r="M58" s="12" t="s">
        <v>757</v>
      </c>
      <c r="N58" s="12" t="s">
        <v>817</v>
      </c>
      <c r="O58" s="12" t="s">
        <v>880</v>
      </c>
      <c r="U58" s="12" t="s">
        <v>1055</v>
      </c>
      <c r="X58" s="12" t="s">
        <v>1208</v>
      </c>
      <c r="AA58" s="12"/>
      <c r="AB58" s="12" t="s">
        <v>1362</v>
      </c>
      <c r="AM58" s="12"/>
      <c r="AO58" s="12" t="s">
        <v>1767</v>
      </c>
    </row>
    <row r="59" spans="1:44">
      <c r="B59" s="12" t="s">
        <v>152</v>
      </c>
      <c r="H59" s="12" t="s">
        <v>520</v>
      </c>
      <c r="L59" s="12" t="s">
        <v>686</v>
      </c>
      <c r="M59" s="12" t="s">
        <v>758</v>
      </c>
      <c r="N59" s="12" t="s">
        <v>818</v>
      </c>
      <c r="O59" s="12" t="s">
        <v>881</v>
      </c>
      <c r="U59" s="12" t="s">
        <v>1056</v>
      </c>
      <c r="X59" s="12" t="s">
        <v>1209</v>
      </c>
      <c r="AA59" s="12"/>
      <c r="AB59" s="12" t="s">
        <v>1363</v>
      </c>
      <c r="AM59" s="12"/>
      <c r="AO59" s="12" t="s">
        <v>1768</v>
      </c>
    </row>
    <row r="60" spans="1:44">
      <c r="B60" s="12" t="s">
        <v>153</v>
      </c>
      <c r="H60" s="12" t="s">
        <v>521</v>
      </c>
      <c r="L60" s="12" t="s">
        <v>687</v>
      </c>
      <c r="M60" s="12" t="s">
        <v>759</v>
      </c>
      <c r="N60" s="12" t="s">
        <v>819</v>
      </c>
      <c r="O60" s="12" t="s">
        <v>882</v>
      </c>
      <c r="U60" s="12" t="s">
        <v>1057</v>
      </c>
      <c r="X60" s="12" t="s">
        <v>1210</v>
      </c>
      <c r="AA60" s="12"/>
      <c r="AB60" s="12" t="s">
        <v>1364</v>
      </c>
      <c r="AM60" s="12"/>
      <c r="AO60" s="12" t="s">
        <v>1769</v>
      </c>
    </row>
    <row r="61" spans="1:44">
      <c r="B61" s="12" t="s">
        <v>154</v>
      </c>
      <c r="H61" s="12" t="s">
        <v>522</v>
      </c>
      <c r="L61" s="12" t="s">
        <v>688</v>
      </c>
      <c r="M61" s="12" t="s">
        <v>760</v>
      </c>
      <c r="N61" s="12" t="s">
        <v>820</v>
      </c>
      <c r="U61" s="12" t="s">
        <v>1058</v>
      </c>
      <c r="X61" s="12" t="s">
        <v>1211</v>
      </c>
      <c r="AA61" s="12"/>
      <c r="AB61" s="12" t="s">
        <v>1365</v>
      </c>
      <c r="AM61" s="12"/>
      <c r="AO61" s="12" t="s">
        <v>1770</v>
      </c>
    </row>
    <row r="62" spans="1:44">
      <c r="B62" s="12" t="s">
        <v>155</v>
      </c>
      <c r="L62" s="12" t="s">
        <v>689</v>
      </c>
      <c r="N62" s="12" t="s">
        <v>821</v>
      </c>
      <c r="U62" s="12" t="s">
        <v>1059</v>
      </c>
      <c r="X62" s="12" t="s">
        <v>1212</v>
      </c>
      <c r="AA62" s="12"/>
      <c r="AB62" s="12" t="s">
        <v>1366</v>
      </c>
      <c r="AM62" s="12"/>
      <c r="AO62" s="12" t="s">
        <v>1481</v>
      </c>
    </row>
    <row r="63" spans="1:44">
      <c r="B63" s="12" t="s">
        <v>156</v>
      </c>
      <c r="L63" s="12" t="s">
        <v>690</v>
      </c>
      <c r="N63" s="12" t="s">
        <v>822</v>
      </c>
      <c r="U63" s="12" t="s">
        <v>1060</v>
      </c>
      <c r="X63" s="12" t="s">
        <v>1213</v>
      </c>
      <c r="AA63" s="12"/>
      <c r="AB63" s="12" t="s">
        <v>1367</v>
      </c>
      <c r="AM63" s="12"/>
      <c r="AO63" s="12" t="s">
        <v>1771</v>
      </c>
    </row>
    <row r="64" spans="1:44">
      <c r="B64" s="12" t="s">
        <v>157</v>
      </c>
      <c r="L64" s="12" t="s">
        <v>691</v>
      </c>
      <c r="N64" s="12" t="s">
        <v>823</v>
      </c>
      <c r="U64" s="12" t="s">
        <v>1061</v>
      </c>
      <c r="X64" s="12" t="s">
        <v>1214</v>
      </c>
      <c r="AA64" s="12"/>
      <c r="AB64" s="12" t="s">
        <v>1368</v>
      </c>
      <c r="AM64" s="12"/>
      <c r="AO64" s="12" t="s">
        <v>1772</v>
      </c>
    </row>
    <row r="65" spans="2:41">
      <c r="B65" s="12" t="s">
        <v>158</v>
      </c>
      <c r="L65" s="12" t="s">
        <v>692</v>
      </c>
      <c r="U65" s="12" t="s">
        <v>1062</v>
      </c>
      <c r="X65" s="12" t="s">
        <v>1215</v>
      </c>
      <c r="AA65" s="12"/>
      <c r="AB65" s="12" t="s">
        <v>1369</v>
      </c>
      <c r="AM65" s="12"/>
      <c r="AO65" s="12" t="s">
        <v>1773</v>
      </c>
    </row>
    <row r="66" spans="2:41">
      <c r="B66" s="12" t="s">
        <v>159</v>
      </c>
      <c r="L66" s="12" t="s">
        <v>693</v>
      </c>
      <c r="U66" s="12" t="s">
        <v>266</v>
      </c>
      <c r="X66" s="12" t="s">
        <v>969</v>
      </c>
      <c r="AB66" s="12" t="s">
        <v>1370</v>
      </c>
      <c r="AM66" s="12"/>
      <c r="AO66" s="12" t="s">
        <v>387</v>
      </c>
    </row>
    <row r="67" spans="2:41">
      <c r="B67" s="12" t="s">
        <v>160</v>
      </c>
      <c r="L67" s="12" t="s">
        <v>694</v>
      </c>
      <c r="U67" s="12" t="s">
        <v>1063</v>
      </c>
      <c r="X67" s="12" t="s">
        <v>1216</v>
      </c>
      <c r="AB67" s="12" t="s">
        <v>1371</v>
      </c>
      <c r="AM67" s="12"/>
      <c r="AO67" s="12" t="s">
        <v>1774</v>
      </c>
    </row>
    <row r="68" spans="2:41">
      <c r="B68" s="12" t="s">
        <v>161</v>
      </c>
      <c r="L68" s="12" t="s">
        <v>400</v>
      </c>
      <c r="U68" s="12" t="s">
        <v>1064</v>
      </c>
      <c r="X68" s="12" t="s">
        <v>1217</v>
      </c>
      <c r="AB68" s="12" t="s">
        <v>1372</v>
      </c>
      <c r="AM68" s="12"/>
      <c r="AO68" s="12" t="s">
        <v>1775</v>
      </c>
    </row>
    <row r="69" spans="2:41">
      <c r="B69" s="12" t="s">
        <v>162</v>
      </c>
      <c r="L69" s="12" t="s">
        <v>695</v>
      </c>
      <c r="U69" s="12" t="s">
        <v>1065</v>
      </c>
      <c r="X69" s="12" t="s">
        <v>1218</v>
      </c>
      <c r="AB69" s="12" t="s">
        <v>1373</v>
      </c>
      <c r="AM69" s="12"/>
      <c r="AO69" s="12" t="s">
        <v>1776</v>
      </c>
    </row>
    <row r="70" spans="2:41">
      <c r="B70" s="12" t="s">
        <v>163</v>
      </c>
      <c r="L70" s="12" t="s">
        <v>696</v>
      </c>
      <c r="U70" s="12" t="s">
        <v>1066</v>
      </c>
      <c r="X70" s="12" t="s">
        <v>1219</v>
      </c>
      <c r="AB70" s="12" t="s">
        <v>1374</v>
      </c>
      <c r="AM70" s="12"/>
      <c r="AO70" s="12" t="s">
        <v>1777</v>
      </c>
    </row>
    <row r="71" spans="2:41">
      <c r="B71" s="12" t="s">
        <v>164</v>
      </c>
      <c r="L71" s="12" t="s">
        <v>697</v>
      </c>
      <c r="U71" s="12" t="s">
        <v>1067</v>
      </c>
      <c r="X71" s="12" t="s">
        <v>1220</v>
      </c>
      <c r="AB71" s="12" t="s">
        <v>1375</v>
      </c>
      <c r="AM71" s="12"/>
      <c r="AO71" s="12" t="s">
        <v>1778</v>
      </c>
    </row>
    <row r="72" spans="2:41">
      <c r="B72" s="12" t="s">
        <v>165</v>
      </c>
      <c r="L72" s="12" t="s">
        <v>698</v>
      </c>
      <c r="U72" s="12" t="s">
        <v>618</v>
      </c>
      <c r="AB72" s="12" t="s">
        <v>1376</v>
      </c>
      <c r="AM72" s="12"/>
      <c r="AO72" s="12" t="s">
        <v>1779</v>
      </c>
    </row>
    <row r="73" spans="2:41">
      <c r="B73" s="12" t="s">
        <v>166</v>
      </c>
      <c r="L73" s="12" t="s">
        <v>699</v>
      </c>
      <c r="U73" s="12" t="s">
        <v>1068</v>
      </c>
      <c r="AB73" s="12" t="s">
        <v>1377</v>
      </c>
      <c r="AM73" s="12"/>
      <c r="AO73" s="12" t="s">
        <v>1780</v>
      </c>
    </row>
    <row r="74" spans="2:41">
      <c r="B74" s="12" t="s">
        <v>167</v>
      </c>
      <c r="L74" s="12" t="s">
        <v>700</v>
      </c>
      <c r="U74" s="12" t="s">
        <v>1069</v>
      </c>
      <c r="AB74" s="12" t="s">
        <v>1378</v>
      </c>
      <c r="AM74" s="12"/>
      <c r="AO74" s="12" t="s">
        <v>1781</v>
      </c>
    </row>
    <row r="75" spans="2:41">
      <c r="B75" s="12" t="s">
        <v>168</v>
      </c>
      <c r="U75" s="12" t="s">
        <v>1070</v>
      </c>
      <c r="AM75" s="12"/>
    </row>
    <row r="76" spans="2:41">
      <c r="B76" s="12" t="s">
        <v>169</v>
      </c>
      <c r="U76" s="12" t="s">
        <v>1071</v>
      </c>
      <c r="AM76" s="12"/>
    </row>
    <row r="77" spans="2:41">
      <c r="B77" s="12" t="s">
        <v>2082</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2083</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1"/>
  <pageMargins left="0.7" right="0.7" top="0.75" bottom="0.75" header="0.3" footer="0.3"/>
  <pageSetup paperSize="9" scale="3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899"/>
  <sheetViews>
    <sheetView topLeftCell="A1007" zoomScale="115" zoomScaleNormal="115" workbookViewId="0">
      <selection activeCell="G1019" sqref="G1019"/>
    </sheetView>
  </sheetViews>
  <sheetFormatPr defaultColWidth="9" defaultRowHeight="13.2"/>
  <cols>
    <col min="1" max="1" width="15.109375" style="1" bestFit="1" customWidth="1"/>
    <col min="2" max="2" width="10.109375" style="1" bestFit="1" customWidth="1"/>
    <col min="3" max="3" width="17.109375" style="1" bestFit="1" customWidth="1"/>
    <col min="4" max="4" width="23.109375" style="1" customWidth="1"/>
    <col min="5" max="5" width="15.109375" style="1" bestFit="1" customWidth="1"/>
    <col min="6" max="6" width="0" style="1" hidden="1" customWidth="1"/>
    <col min="7" max="16384" width="9" style="1"/>
  </cols>
  <sheetData>
    <row r="1" spans="1:6">
      <c r="A1" s="12" t="s">
        <v>92</v>
      </c>
      <c r="B1" s="12" t="s">
        <v>93</v>
      </c>
      <c r="C1" s="12" t="s">
        <v>94</v>
      </c>
      <c r="D1" s="1" t="s">
        <v>2010</v>
      </c>
      <c r="E1" s="12" t="s">
        <v>92</v>
      </c>
    </row>
    <row r="2" spans="1:6">
      <c r="A2" s="12">
        <v>101</v>
      </c>
      <c r="B2" s="12" t="s">
        <v>95</v>
      </c>
      <c r="C2" s="12" t="s">
        <v>96</v>
      </c>
      <c r="D2" s="1" t="str">
        <f>B2&amp;C2</f>
        <v>北海道札幌市中央区</v>
      </c>
      <c r="E2" s="12">
        <v>101</v>
      </c>
      <c r="F2" s="1">
        <f t="shared" ref="F2:F65" si="0">COUNTIF(D:D,D2)</f>
        <v>1</v>
      </c>
    </row>
    <row r="3" spans="1:6">
      <c r="A3" s="12">
        <v>102</v>
      </c>
      <c r="B3" s="12" t="s">
        <v>95</v>
      </c>
      <c r="C3" s="12" t="s">
        <v>97</v>
      </c>
      <c r="D3" s="1" t="str">
        <f t="shared" ref="D3:D66" si="1">B3&amp;C3</f>
        <v>北海道札幌市北区</v>
      </c>
      <c r="E3" s="12">
        <v>102</v>
      </c>
      <c r="F3" s="1">
        <f t="shared" si="0"/>
        <v>1</v>
      </c>
    </row>
    <row r="4" spans="1:6">
      <c r="A4" s="12">
        <v>103</v>
      </c>
      <c r="B4" s="12" t="s">
        <v>95</v>
      </c>
      <c r="C4" s="12" t="s">
        <v>98</v>
      </c>
      <c r="D4" s="1" t="str">
        <f t="shared" si="1"/>
        <v>北海道札幌市東区</v>
      </c>
      <c r="E4" s="12">
        <v>103</v>
      </c>
      <c r="F4" s="1">
        <f t="shared" si="0"/>
        <v>1</v>
      </c>
    </row>
    <row r="5" spans="1:6">
      <c r="A5" s="12">
        <v>104</v>
      </c>
      <c r="B5" s="12" t="s">
        <v>95</v>
      </c>
      <c r="C5" s="12" t="s">
        <v>99</v>
      </c>
      <c r="D5" s="1" t="str">
        <f t="shared" si="1"/>
        <v>北海道札幌市白石区</v>
      </c>
      <c r="E5" s="12">
        <v>104</v>
      </c>
      <c r="F5" s="1">
        <f t="shared" si="0"/>
        <v>1</v>
      </c>
    </row>
    <row r="6" spans="1:6">
      <c r="A6" s="12">
        <v>105</v>
      </c>
      <c r="B6" s="12" t="s">
        <v>95</v>
      </c>
      <c r="C6" s="12" t="s">
        <v>100</v>
      </c>
      <c r="D6" s="1" t="str">
        <f t="shared" si="1"/>
        <v>北海道札幌市豊平区</v>
      </c>
      <c r="E6" s="12">
        <v>105</v>
      </c>
      <c r="F6" s="1">
        <f t="shared" si="0"/>
        <v>1</v>
      </c>
    </row>
    <row r="7" spans="1:6">
      <c r="A7" s="12">
        <v>106</v>
      </c>
      <c r="B7" s="12" t="s">
        <v>95</v>
      </c>
      <c r="C7" s="12" t="s">
        <v>101</v>
      </c>
      <c r="D7" s="1" t="str">
        <f t="shared" si="1"/>
        <v>北海道札幌市南区</v>
      </c>
      <c r="E7" s="12">
        <v>106</v>
      </c>
      <c r="F7" s="1">
        <f t="shared" si="0"/>
        <v>1</v>
      </c>
    </row>
    <row r="8" spans="1:6">
      <c r="A8" s="12">
        <v>107</v>
      </c>
      <c r="B8" s="12" t="s">
        <v>95</v>
      </c>
      <c r="C8" s="12" t="s">
        <v>102</v>
      </c>
      <c r="D8" s="1" t="str">
        <f t="shared" si="1"/>
        <v>北海道札幌市西区</v>
      </c>
      <c r="E8" s="12">
        <v>107</v>
      </c>
      <c r="F8" s="1">
        <f t="shared" si="0"/>
        <v>1</v>
      </c>
    </row>
    <row r="9" spans="1:6">
      <c r="A9" s="12">
        <v>108</v>
      </c>
      <c r="B9" s="12" t="s">
        <v>95</v>
      </c>
      <c r="C9" s="12" t="s">
        <v>103</v>
      </c>
      <c r="D9" s="1" t="str">
        <f t="shared" si="1"/>
        <v>北海道札幌市厚別区</v>
      </c>
      <c r="E9" s="12">
        <v>108</v>
      </c>
      <c r="F9" s="1">
        <f t="shared" si="0"/>
        <v>1</v>
      </c>
    </row>
    <row r="10" spans="1:6">
      <c r="A10" s="12">
        <v>109</v>
      </c>
      <c r="B10" s="12" t="s">
        <v>95</v>
      </c>
      <c r="C10" s="12" t="s">
        <v>104</v>
      </c>
      <c r="D10" s="1" t="str">
        <f t="shared" si="1"/>
        <v>北海道札幌市手稲区</v>
      </c>
      <c r="E10" s="12">
        <v>109</v>
      </c>
      <c r="F10" s="1">
        <f t="shared" si="0"/>
        <v>1</v>
      </c>
    </row>
    <row r="11" spans="1:6">
      <c r="A11" s="12">
        <v>110</v>
      </c>
      <c r="B11" s="12" t="s">
        <v>95</v>
      </c>
      <c r="C11" s="12" t="s">
        <v>105</v>
      </c>
      <c r="D11" s="1" t="str">
        <f t="shared" si="1"/>
        <v>北海道札幌市清田区</v>
      </c>
      <c r="E11" s="12">
        <v>110</v>
      </c>
      <c r="F11" s="1">
        <f t="shared" si="0"/>
        <v>1</v>
      </c>
    </row>
    <row r="12" spans="1:6">
      <c r="A12" s="12">
        <v>202</v>
      </c>
      <c r="B12" s="12" t="s">
        <v>95</v>
      </c>
      <c r="C12" s="12" t="s">
        <v>106</v>
      </c>
      <c r="D12" s="1" t="str">
        <f t="shared" si="1"/>
        <v>北海道函館市</v>
      </c>
      <c r="E12" s="12">
        <v>202</v>
      </c>
      <c r="F12" s="1">
        <f t="shared" si="0"/>
        <v>1</v>
      </c>
    </row>
    <row r="13" spans="1:6">
      <c r="A13" s="12">
        <v>203</v>
      </c>
      <c r="B13" s="12" t="s">
        <v>95</v>
      </c>
      <c r="C13" s="12" t="s">
        <v>107</v>
      </c>
      <c r="D13" s="1" t="str">
        <f t="shared" si="1"/>
        <v>北海道小樽市</v>
      </c>
      <c r="E13" s="12">
        <v>203</v>
      </c>
      <c r="F13" s="1">
        <f t="shared" si="0"/>
        <v>1</v>
      </c>
    </row>
    <row r="14" spans="1:6">
      <c r="A14" s="12">
        <v>204</v>
      </c>
      <c r="B14" s="12" t="s">
        <v>95</v>
      </c>
      <c r="C14" s="12" t="s">
        <v>108</v>
      </c>
      <c r="D14" s="1" t="str">
        <f t="shared" si="1"/>
        <v>北海道旭川市</v>
      </c>
      <c r="E14" s="12">
        <v>204</v>
      </c>
      <c r="F14" s="1">
        <f t="shared" si="0"/>
        <v>1</v>
      </c>
    </row>
    <row r="15" spans="1:6">
      <c r="A15" s="12">
        <v>205</v>
      </c>
      <c r="B15" s="12" t="s">
        <v>95</v>
      </c>
      <c r="C15" s="12" t="s">
        <v>109</v>
      </c>
      <c r="D15" s="1" t="str">
        <f t="shared" si="1"/>
        <v>北海道室蘭市</v>
      </c>
      <c r="E15" s="12">
        <v>205</v>
      </c>
      <c r="F15" s="1">
        <f t="shared" si="0"/>
        <v>1</v>
      </c>
    </row>
    <row r="16" spans="1:6">
      <c r="A16" s="12">
        <v>206</v>
      </c>
      <c r="B16" s="12" t="s">
        <v>95</v>
      </c>
      <c r="C16" s="12" t="s">
        <v>110</v>
      </c>
      <c r="D16" s="1" t="str">
        <f t="shared" si="1"/>
        <v>北海道釧路市</v>
      </c>
      <c r="E16" s="12">
        <v>206</v>
      </c>
      <c r="F16" s="1">
        <f t="shared" si="0"/>
        <v>1</v>
      </c>
    </row>
    <row r="17" spans="1:6">
      <c r="A17" s="12">
        <v>207</v>
      </c>
      <c r="B17" s="12" t="s">
        <v>95</v>
      </c>
      <c r="C17" s="12" t="s">
        <v>111</v>
      </c>
      <c r="D17" s="1" t="str">
        <f t="shared" si="1"/>
        <v>北海道帯広市</v>
      </c>
      <c r="E17" s="12">
        <v>207</v>
      </c>
      <c r="F17" s="1">
        <f t="shared" si="0"/>
        <v>1</v>
      </c>
    </row>
    <row r="18" spans="1:6">
      <c r="A18" s="12">
        <v>208</v>
      </c>
      <c r="B18" s="12" t="s">
        <v>95</v>
      </c>
      <c r="C18" s="12" t="s">
        <v>112</v>
      </c>
      <c r="D18" s="1" t="str">
        <f t="shared" si="1"/>
        <v>北海道北見市</v>
      </c>
      <c r="E18" s="12">
        <v>208</v>
      </c>
      <c r="F18" s="1">
        <f t="shared" si="0"/>
        <v>1</v>
      </c>
    </row>
    <row r="19" spans="1:6">
      <c r="A19" s="12">
        <v>209</v>
      </c>
      <c r="B19" s="12" t="s">
        <v>95</v>
      </c>
      <c r="C19" s="12" t="s">
        <v>113</v>
      </c>
      <c r="D19" s="1" t="str">
        <f t="shared" si="1"/>
        <v>北海道夕張市</v>
      </c>
      <c r="E19" s="12">
        <v>209</v>
      </c>
      <c r="F19" s="1">
        <f t="shared" si="0"/>
        <v>1</v>
      </c>
    </row>
    <row r="20" spans="1:6">
      <c r="A20" s="12">
        <v>210</v>
      </c>
      <c r="B20" s="12" t="s">
        <v>95</v>
      </c>
      <c r="C20" s="12" t="s">
        <v>114</v>
      </c>
      <c r="D20" s="1" t="str">
        <f t="shared" si="1"/>
        <v>北海道岩見沢市</v>
      </c>
      <c r="E20" s="12">
        <v>210</v>
      </c>
      <c r="F20" s="1">
        <f t="shared" si="0"/>
        <v>1</v>
      </c>
    </row>
    <row r="21" spans="1:6">
      <c r="A21" s="12">
        <v>211</v>
      </c>
      <c r="B21" s="12" t="s">
        <v>95</v>
      </c>
      <c r="C21" s="12" t="s">
        <v>115</v>
      </c>
      <c r="D21" s="1" t="str">
        <f t="shared" si="1"/>
        <v>北海道網走市</v>
      </c>
      <c r="E21" s="12">
        <v>211</v>
      </c>
      <c r="F21" s="1">
        <f t="shared" si="0"/>
        <v>1</v>
      </c>
    </row>
    <row r="22" spans="1:6">
      <c r="A22" s="12">
        <v>212</v>
      </c>
      <c r="B22" s="12" t="s">
        <v>95</v>
      </c>
      <c r="C22" s="12" t="s">
        <v>116</v>
      </c>
      <c r="D22" s="1" t="str">
        <f t="shared" si="1"/>
        <v>北海道留萌市</v>
      </c>
      <c r="E22" s="12">
        <v>212</v>
      </c>
      <c r="F22" s="1">
        <f t="shared" si="0"/>
        <v>1</v>
      </c>
    </row>
    <row r="23" spans="1:6">
      <c r="A23" s="12">
        <v>213</v>
      </c>
      <c r="B23" s="12" t="s">
        <v>95</v>
      </c>
      <c r="C23" s="12" t="s">
        <v>117</v>
      </c>
      <c r="D23" s="1" t="str">
        <f t="shared" si="1"/>
        <v>北海道苫小牧市</v>
      </c>
      <c r="E23" s="12">
        <v>213</v>
      </c>
      <c r="F23" s="1">
        <f t="shared" si="0"/>
        <v>1</v>
      </c>
    </row>
    <row r="24" spans="1:6">
      <c r="A24" s="12">
        <v>214</v>
      </c>
      <c r="B24" s="12" t="s">
        <v>95</v>
      </c>
      <c r="C24" s="12" t="s">
        <v>118</v>
      </c>
      <c r="D24" s="1" t="str">
        <f t="shared" si="1"/>
        <v>北海道稚内市</v>
      </c>
      <c r="E24" s="12">
        <v>214</v>
      </c>
      <c r="F24" s="1">
        <f t="shared" si="0"/>
        <v>1</v>
      </c>
    </row>
    <row r="25" spans="1:6">
      <c r="A25" s="12">
        <v>215</v>
      </c>
      <c r="B25" s="12" t="s">
        <v>95</v>
      </c>
      <c r="C25" s="12" t="s">
        <v>119</v>
      </c>
      <c r="D25" s="1" t="str">
        <f t="shared" si="1"/>
        <v>北海道美唄市</v>
      </c>
      <c r="E25" s="12">
        <v>215</v>
      </c>
      <c r="F25" s="1">
        <f t="shared" si="0"/>
        <v>1</v>
      </c>
    </row>
    <row r="26" spans="1:6">
      <c r="A26" s="12">
        <v>216</v>
      </c>
      <c r="B26" s="12" t="s">
        <v>95</v>
      </c>
      <c r="C26" s="12" t="s">
        <v>120</v>
      </c>
      <c r="D26" s="1" t="str">
        <f t="shared" si="1"/>
        <v>北海道芦別市</v>
      </c>
      <c r="E26" s="12">
        <v>216</v>
      </c>
      <c r="F26" s="1">
        <f t="shared" si="0"/>
        <v>1</v>
      </c>
    </row>
    <row r="27" spans="1:6">
      <c r="A27" s="12">
        <v>217</v>
      </c>
      <c r="B27" s="12" t="s">
        <v>95</v>
      </c>
      <c r="C27" s="12" t="s">
        <v>121</v>
      </c>
      <c r="D27" s="1" t="str">
        <f t="shared" si="1"/>
        <v>北海道江別市</v>
      </c>
      <c r="E27" s="12">
        <v>217</v>
      </c>
      <c r="F27" s="1">
        <f t="shared" si="0"/>
        <v>1</v>
      </c>
    </row>
    <row r="28" spans="1:6">
      <c r="A28" s="12">
        <v>218</v>
      </c>
      <c r="B28" s="12" t="s">
        <v>95</v>
      </c>
      <c r="C28" s="12" t="s">
        <v>122</v>
      </c>
      <c r="D28" s="1" t="str">
        <f t="shared" si="1"/>
        <v>北海道赤平市</v>
      </c>
      <c r="E28" s="12">
        <v>218</v>
      </c>
      <c r="F28" s="1">
        <f t="shared" si="0"/>
        <v>1</v>
      </c>
    </row>
    <row r="29" spans="1:6">
      <c r="A29" s="12">
        <v>219</v>
      </c>
      <c r="B29" s="12" t="s">
        <v>95</v>
      </c>
      <c r="C29" s="12" t="s">
        <v>123</v>
      </c>
      <c r="D29" s="1" t="str">
        <f t="shared" si="1"/>
        <v>北海道紋別市</v>
      </c>
      <c r="E29" s="12">
        <v>219</v>
      </c>
      <c r="F29" s="1">
        <f t="shared" si="0"/>
        <v>1</v>
      </c>
    </row>
    <row r="30" spans="1:6">
      <c r="A30" s="12">
        <v>220</v>
      </c>
      <c r="B30" s="12" t="s">
        <v>95</v>
      </c>
      <c r="C30" s="12" t="s">
        <v>124</v>
      </c>
      <c r="D30" s="1" t="str">
        <f t="shared" si="1"/>
        <v>北海道士別市</v>
      </c>
      <c r="E30" s="12">
        <v>220</v>
      </c>
      <c r="F30" s="1">
        <f t="shared" si="0"/>
        <v>1</v>
      </c>
    </row>
    <row r="31" spans="1:6">
      <c r="A31" s="12">
        <v>221</v>
      </c>
      <c r="B31" s="12" t="s">
        <v>95</v>
      </c>
      <c r="C31" s="12" t="s">
        <v>125</v>
      </c>
      <c r="D31" s="1" t="str">
        <f t="shared" si="1"/>
        <v>北海道名寄市</v>
      </c>
      <c r="E31" s="12">
        <v>221</v>
      </c>
      <c r="F31" s="1">
        <f t="shared" si="0"/>
        <v>1</v>
      </c>
    </row>
    <row r="32" spans="1:6">
      <c r="A32" s="12">
        <v>222</v>
      </c>
      <c r="B32" s="12" t="s">
        <v>95</v>
      </c>
      <c r="C32" s="12" t="s">
        <v>126</v>
      </c>
      <c r="D32" s="1" t="str">
        <f t="shared" si="1"/>
        <v>北海道三笠市</v>
      </c>
      <c r="E32" s="12">
        <v>222</v>
      </c>
      <c r="F32" s="1">
        <f t="shared" si="0"/>
        <v>1</v>
      </c>
    </row>
    <row r="33" spans="1:6">
      <c r="A33" s="12">
        <v>223</v>
      </c>
      <c r="B33" s="12" t="s">
        <v>95</v>
      </c>
      <c r="C33" s="12" t="s">
        <v>127</v>
      </c>
      <c r="D33" s="1" t="str">
        <f t="shared" si="1"/>
        <v>北海道根室市</v>
      </c>
      <c r="E33" s="12">
        <v>223</v>
      </c>
      <c r="F33" s="1">
        <f t="shared" si="0"/>
        <v>1</v>
      </c>
    </row>
    <row r="34" spans="1:6">
      <c r="A34" s="12">
        <v>224</v>
      </c>
      <c r="B34" s="12" t="s">
        <v>95</v>
      </c>
      <c r="C34" s="12" t="s">
        <v>128</v>
      </c>
      <c r="D34" s="1" t="str">
        <f t="shared" si="1"/>
        <v>北海道千歳市</v>
      </c>
      <c r="E34" s="12">
        <v>224</v>
      </c>
      <c r="F34" s="1">
        <f t="shared" si="0"/>
        <v>1</v>
      </c>
    </row>
    <row r="35" spans="1:6">
      <c r="A35" s="12">
        <v>225</v>
      </c>
      <c r="B35" s="12" t="s">
        <v>95</v>
      </c>
      <c r="C35" s="12" t="s">
        <v>129</v>
      </c>
      <c r="D35" s="1" t="str">
        <f t="shared" si="1"/>
        <v>北海道滝川市</v>
      </c>
      <c r="E35" s="12">
        <v>225</v>
      </c>
      <c r="F35" s="1">
        <f t="shared" si="0"/>
        <v>1</v>
      </c>
    </row>
    <row r="36" spans="1:6">
      <c r="A36" s="12">
        <v>226</v>
      </c>
      <c r="B36" s="12" t="s">
        <v>95</v>
      </c>
      <c r="C36" s="12" t="s">
        <v>130</v>
      </c>
      <c r="D36" s="1" t="str">
        <f t="shared" si="1"/>
        <v>北海道砂川市</v>
      </c>
      <c r="E36" s="12">
        <v>226</v>
      </c>
      <c r="F36" s="1">
        <f t="shared" si="0"/>
        <v>1</v>
      </c>
    </row>
    <row r="37" spans="1:6">
      <c r="A37" s="12">
        <v>227</v>
      </c>
      <c r="B37" s="12" t="s">
        <v>95</v>
      </c>
      <c r="C37" s="12" t="s">
        <v>131</v>
      </c>
      <c r="D37" s="1" t="str">
        <f t="shared" si="1"/>
        <v>北海道歌志内市</v>
      </c>
      <c r="E37" s="12">
        <v>227</v>
      </c>
      <c r="F37" s="1">
        <f t="shared" si="0"/>
        <v>1</v>
      </c>
    </row>
    <row r="38" spans="1:6">
      <c r="A38" s="12">
        <v>228</v>
      </c>
      <c r="B38" s="12" t="s">
        <v>95</v>
      </c>
      <c r="C38" s="12" t="s">
        <v>132</v>
      </c>
      <c r="D38" s="1" t="str">
        <f t="shared" si="1"/>
        <v>北海道深川市</v>
      </c>
      <c r="E38" s="12">
        <v>228</v>
      </c>
      <c r="F38" s="1">
        <f t="shared" si="0"/>
        <v>1</v>
      </c>
    </row>
    <row r="39" spans="1:6">
      <c r="A39" s="12">
        <v>229</v>
      </c>
      <c r="B39" s="12" t="s">
        <v>95</v>
      </c>
      <c r="C39" s="12" t="s">
        <v>133</v>
      </c>
      <c r="D39" s="1" t="str">
        <f t="shared" si="1"/>
        <v>北海道富良野市</v>
      </c>
      <c r="E39" s="12">
        <v>229</v>
      </c>
      <c r="F39" s="1">
        <f t="shared" si="0"/>
        <v>1</v>
      </c>
    </row>
    <row r="40" spans="1:6">
      <c r="A40" s="12">
        <v>230</v>
      </c>
      <c r="B40" s="12" t="s">
        <v>95</v>
      </c>
      <c r="C40" s="12" t="s">
        <v>134</v>
      </c>
      <c r="D40" s="1" t="str">
        <f t="shared" si="1"/>
        <v>北海道登別市</v>
      </c>
      <c r="E40" s="12">
        <v>230</v>
      </c>
      <c r="F40" s="1">
        <f t="shared" si="0"/>
        <v>1</v>
      </c>
    </row>
    <row r="41" spans="1:6">
      <c r="A41" s="12">
        <v>231</v>
      </c>
      <c r="B41" s="12" t="s">
        <v>95</v>
      </c>
      <c r="C41" s="12" t="s">
        <v>135</v>
      </c>
      <c r="D41" s="1" t="str">
        <f t="shared" si="1"/>
        <v>北海道恵庭市</v>
      </c>
      <c r="E41" s="12">
        <v>231</v>
      </c>
      <c r="F41" s="1">
        <f t="shared" si="0"/>
        <v>1</v>
      </c>
    </row>
    <row r="42" spans="1:6">
      <c r="A42" s="12">
        <v>233</v>
      </c>
      <c r="B42" s="12" t="s">
        <v>95</v>
      </c>
      <c r="C42" s="12" t="s">
        <v>136</v>
      </c>
      <c r="D42" s="1" t="str">
        <f t="shared" si="1"/>
        <v>北海道伊達市</v>
      </c>
      <c r="E42" s="12">
        <v>233</v>
      </c>
      <c r="F42" s="1">
        <f t="shared" si="0"/>
        <v>1</v>
      </c>
    </row>
    <row r="43" spans="1:6">
      <c r="A43" s="12">
        <v>234</v>
      </c>
      <c r="B43" s="12" t="s">
        <v>95</v>
      </c>
      <c r="C43" s="12" t="s">
        <v>137</v>
      </c>
      <c r="D43" s="1" t="str">
        <f t="shared" si="1"/>
        <v>北海道北広島市</v>
      </c>
      <c r="E43" s="12">
        <v>234</v>
      </c>
      <c r="F43" s="1">
        <f t="shared" si="0"/>
        <v>1</v>
      </c>
    </row>
    <row r="44" spans="1:6">
      <c r="A44" s="12">
        <v>235</v>
      </c>
      <c r="B44" s="12" t="s">
        <v>95</v>
      </c>
      <c r="C44" s="12" t="s">
        <v>138</v>
      </c>
      <c r="D44" s="1" t="str">
        <f t="shared" si="1"/>
        <v>北海道石狩市</v>
      </c>
      <c r="E44" s="12">
        <v>235</v>
      </c>
      <c r="F44" s="1">
        <f t="shared" si="0"/>
        <v>1</v>
      </c>
    </row>
    <row r="45" spans="1:6">
      <c r="A45" s="12">
        <v>236</v>
      </c>
      <c r="B45" s="12" t="s">
        <v>95</v>
      </c>
      <c r="C45" s="12" t="s">
        <v>139</v>
      </c>
      <c r="D45" s="1" t="str">
        <f t="shared" si="1"/>
        <v>北海道北斗市</v>
      </c>
      <c r="E45" s="12">
        <v>236</v>
      </c>
      <c r="F45" s="1">
        <f t="shared" si="0"/>
        <v>1</v>
      </c>
    </row>
    <row r="46" spans="1:6">
      <c r="A46" s="12">
        <v>303</v>
      </c>
      <c r="B46" s="12" t="s">
        <v>95</v>
      </c>
      <c r="C46" s="12" t="s">
        <v>140</v>
      </c>
      <c r="D46" s="1" t="str">
        <f t="shared" si="1"/>
        <v>北海道当別町</v>
      </c>
      <c r="E46" s="12">
        <v>303</v>
      </c>
      <c r="F46" s="1">
        <f t="shared" si="0"/>
        <v>1</v>
      </c>
    </row>
    <row r="47" spans="1:6">
      <c r="A47" s="12">
        <v>304</v>
      </c>
      <c r="B47" s="12" t="s">
        <v>95</v>
      </c>
      <c r="C47" s="12" t="s">
        <v>141</v>
      </c>
      <c r="D47" s="1" t="str">
        <f t="shared" si="1"/>
        <v>北海道新篠津村</v>
      </c>
      <c r="E47" s="12">
        <v>304</v>
      </c>
      <c r="F47" s="1">
        <f t="shared" si="0"/>
        <v>1</v>
      </c>
    </row>
    <row r="48" spans="1:6">
      <c r="A48" s="12">
        <v>331</v>
      </c>
      <c r="B48" s="12" t="s">
        <v>95</v>
      </c>
      <c r="C48" s="12" t="s">
        <v>142</v>
      </c>
      <c r="D48" s="1" t="str">
        <f t="shared" si="1"/>
        <v>北海道松前町</v>
      </c>
      <c r="E48" s="12">
        <v>331</v>
      </c>
      <c r="F48" s="1">
        <f t="shared" si="0"/>
        <v>1</v>
      </c>
    </row>
    <row r="49" spans="1:6">
      <c r="A49" s="12">
        <v>332</v>
      </c>
      <c r="B49" s="12" t="s">
        <v>95</v>
      </c>
      <c r="C49" s="12" t="s">
        <v>143</v>
      </c>
      <c r="D49" s="1" t="str">
        <f t="shared" si="1"/>
        <v>北海道福島町</v>
      </c>
      <c r="E49" s="12">
        <v>332</v>
      </c>
      <c r="F49" s="1">
        <f t="shared" si="0"/>
        <v>1</v>
      </c>
    </row>
    <row r="50" spans="1:6">
      <c r="A50" s="12">
        <v>333</v>
      </c>
      <c r="B50" s="12" t="s">
        <v>95</v>
      </c>
      <c r="C50" s="12" t="s">
        <v>144</v>
      </c>
      <c r="D50" s="1" t="str">
        <f t="shared" si="1"/>
        <v>北海道知内町</v>
      </c>
      <c r="E50" s="12">
        <v>333</v>
      </c>
      <c r="F50" s="1">
        <f t="shared" si="0"/>
        <v>1</v>
      </c>
    </row>
    <row r="51" spans="1:6">
      <c r="A51" s="12">
        <v>334</v>
      </c>
      <c r="B51" s="12" t="s">
        <v>95</v>
      </c>
      <c r="C51" s="12" t="s">
        <v>145</v>
      </c>
      <c r="D51" s="1" t="str">
        <f t="shared" si="1"/>
        <v>北海道木古内町</v>
      </c>
      <c r="E51" s="12">
        <v>334</v>
      </c>
      <c r="F51" s="1">
        <f t="shared" si="0"/>
        <v>1</v>
      </c>
    </row>
    <row r="52" spans="1:6">
      <c r="A52" s="12">
        <v>337</v>
      </c>
      <c r="B52" s="12" t="s">
        <v>95</v>
      </c>
      <c r="C52" s="12" t="s">
        <v>146</v>
      </c>
      <c r="D52" s="1" t="str">
        <f t="shared" si="1"/>
        <v>北海道七飯町</v>
      </c>
      <c r="E52" s="12">
        <v>337</v>
      </c>
      <c r="F52" s="1">
        <f t="shared" si="0"/>
        <v>1</v>
      </c>
    </row>
    <row r="53" spans="1:6">
      <c r="A53" s="12">
        <v>343</v>
      </c>
      <c r="B53" s="12" t="s">
        <v>95</v>
      </c>
      <c r="C53" s="12" t="s">
        <v>147</v>
      </c>
      <c r="D53" s="1" t="str">
        <f t="shared" si="1"/>
        <v>北海道鹿部町</v>
      </c>
      <c r="E53" s="12">
        <v>343</v>
      </c>
      <c r="F53" s="1">
        <f t="shared" si="0"/>
        <v>1</v>
      </c>
    </row>
    <row r="54" spans="1:6">
      <c r="A54" s="12">
        <v>345</v>
      </c>
      <c r="B54" s="12" t="s">
        <v>95</v>
      </c>
      <c r="C54" s="12" t="s">
        <v>148</v>
      </c>
      <c r="D54" s="1" t="str">
        <f t="shared" si="1"/>
        <v>北海道森町</v>
      </c>
      <c r="E54" s="12">
        <v>345</v>
      </c>
      <c r="F54" s="1">
        <f t="shared" si="0"/>
        <v>1</v>
      </c>
    </row>
    <row r="55" spans="1:6">
      <c r="A55" s="12">
        <v>346</v>
      </c>
      <c r="B55" s="12" t="s">
        <v>95</v>
      </c>
      <c r="C55" s="12" t="s">
        <v>149</v>
      </c>
      <c r="D55" s="1" t="str">
        <f t="shared" si="1"/>
        <v>北海道八雲町</v>
      </c>
      <c r="E55" s="12">
        <v>346</v>
      </c>
      <c r="F55" s="1">
        <f t="shared" si="0"/>
        <v>1</v>
      </c>
    </row>
    <row r="56" spans="1:6">
      <c r="A56" s="12">
        <v>347</v>
      </c>
      <c r="B56" s="12" t="s">
        <v>95</v>
      </c>
      <c r="C56" s="12" t="s">
        <v>150</v>
      </c>
      <c r="D56" s="1" t="str">
        <f t="shared" si="1"/>
        <v>北海道長万部町</v>
      </c>
      <c r="E56" s="12">
        <v>347</v>
      </c>
      <c r="F56" s="1">
        <f t="shared" si="0"/>
        <v>1</v>
      </c>
    </row>
    <row r="57" spans="1:6">
      <c r="A57" s="12">
        <v>361</v>
      </c>
      <c r="B57" s="12" t="s">
        <v>95</v>
      </c>
      <c r="C57" s="12" t="s">
        <v>151</v>
      </c>
      <c r="D57" s="1" t="str">
        <f t="shared" si="1"/>
        <v>北海道江差町</v>
      </c>
      <c r="E57" s="12">
        <v>361</v>
      </c>
      <c r="F57" s="1">
        <f t="shared" si="0"/>
        <v>1</v>
      </c>
    </row>
    <row r="58" spans="1:6">
      <c r="A58" s="12">
        <v>362</v>
      </c>
      <c r="B58" s="12" t="s">
        <v>95</v>
      </c>
      <c r="C58" s="12" t="s">
        <v>152</v>
      </c>
      <c r="D58" s="1" t="str">
        <f t="shared" si="1"/>
        <v>北海道上ノ国町</v>
      </c>
      <c r="E58" s="12">
        <v>362</v>
      </c>
      <c r="F58" s="1">
        <f t="shared" si="0"/>
        <v>1</v>
      </c>
    </row>
    <row r="59" spans="1:6">
      <c r="A59" s="12">
        <v>363</v>
      </c>
      <c r="B59" s="12" t="s">
        <v>95</v>
      </c>
      <c r="C59" s="12" t="s">
        <v>153</v>
      </c>
      <c r="D59" s="1" t="str">
        <f t="shared" si="1"/>
        <v>北海道厚沢部町</v>
      </c>
      <c r="E59" s="12">
        <v>363</v>
      </c>
      <c r="F59" s="1">
        <f t="shared" si="0"/>
        <v>1</v>
      </c>
    </row>
    <row r="60" spans="1:6">
      <c r="A60" s="12">
        <v>364</v>
      </c>
      <c r="B60" s="12" t="s">
        <v>95</v>
      </c>
      <c r="C60" s="12" t="s">
        <v>154</v>
      </c>
      <c r="D60" s="1" t="str">
        <f t="shared" si="1"/>
        <v>北海道乙部町</v>
      </c>
      <c r="E60" s="12">
        <v>364</v>
      </c>
      <c r="F60" s="1">
        <f t="shared" si="0"/>
        <v>1</v>
      </c>
    </row>
    <row r="61" spans="1:6">
      <c r="A61" s="12">
        <v>367</v>
      </c>
      <c r="B61" s="12" t="s">
        <v>95</v>
      </c>
      <c r="C61" s="12" t="s">
        <v>155</v>
      </c>
      <c r="D61" s="1" t="str">
        <f t="shared" si="1"/>
        <v>北海道奥尻町</v>
      </c>
      <c r="E61" s="12">
        <v>367</v>
      </c>
      <c r="F61" s="1">
        <f t="shared" si="0"/>
        <v>1</v>
      </c>
    </row>
    <row r="62" spans="1:6">
      <c r="A62" s="12">
        <v>370</v>
      </c>
      <c r="B62" s="12" t="s">
        <v>95</v>
      </c>
      <c r="C62" s="12" t="s">
        <v>156</v>
      </c>
      <c r="D62" s="1" t="str">
        <f t="shared" si="1"/>
        <v>北海道今金町</v>
      </c>
      <c r="E62" s="12">
        <v>370</v>
      </c>
      <c r="F62" s="1">
        <f t="shared" si="0"/>
        <v>1</v>
      </c>
    </row>
    <row r="63" spans="1:6">
      <c r="A63" s="12">
        <v>371</v>
      </c>
      <c r="B63" s="12" t="s">
        <v>95</v>
      </c>
      <c r="C63" s="12" t="s">
        <v>157</v>
      </c>
      <c r="D63" s="1" t="str">
        <f t="shared" si="1"/>
        <v>北海道せたな町</v>
      </c>
      <c r="E63" s="12">
        <v>371</v>
      </c>
      <c r="F63" s="1">
        <f t="shared" si="0"/>
        <v>1</v>
      </c>
    </row>
    <row r="64" spans="1:6">
      <c r="A64" s="12">
        <v>391</v>
      </c>
      <c r="B64" s="12" t="s">
        <v>95</v>
      </c>
      <c r="C64" s="12" t="s">
        <v>158</v>
      </c>
      <c r="D64" s="1" t="str">
        <f t="shared" si="1"/>
        <v>北海道島牧村</v>
      </c>
      <c r="E64" s="12">
        <v>391</v>
      </c>
      <c r="F64" s="1">
        <f t="shared" si="0"/>
        <v>1</v>
      </c>
    </row>
    <row r="65" spans="1:9">
      <c r="A65" s="12">
        <v>392</v>
      </c>
      <c r="B65" s="12" t="s">
        <v>95</v>
      </c>
      <c r="C65" s="12" t="s">
        <v>159</v>
      </c>
      <c r="D65" s="1" t="str">
        <f t="shared" si="1"/>
        <v>北海道寿都町</v>
      </c>
      <c r="E65" s="12">
        <v>392</v>
      </c>
      <c r="F65" s="1">
        <f t="shared" si="0"/>
        <v>1</v>
      </c>
    </row>
    <row r="66" spans="1:9">
      <c r="A66" s="12">
        <v>393</v>
      </c>
      <c r="B66" s="12" t="s">
        <v>95</v>
      </c>
      <c r="C66" s="12" t="s">
        <v>160</v>
      </c>
      <c r="D66" s="1" t="str">
        <f t="shared" si="1"/>
        <v>北海道黒松内町</v>
      </c>
      <c r="E66" s="12">
        <v>393</v>
      </c>
      <c r="F66" s="1">
        <f t="shared" ref="F66:F129" si="2">COUNTIF(D:D,D66)</f>
        <v>1</v>
      </c>
    </row>
    <row r="67" spans="1:9">
      <c r="A67" s="12">
        <v>394</v>
      </c>
      <c r="B67" s="12" t="s">
        <v>95</v>
      </c>
      <c r="C67" s="12" t="s">
        <v>161</v>
      </c>
      <c r="D67" s="1" t="str">
        <f t="shared" ref="D67:D130" si="3">B67&amp;C67</f>
        <v>北海道蘭越町</v>
      </c>
      <c r="E67" s="12">
        <v>394</v>
      </c>
      <c r="F67" s="1">
        <f t="shared" si="2"/>
        <v>1</v>
      </c>
    </row>
    <row r="68" spans="1:9">
      <c r="A68" s="12">
        <v>395</v>
      </c>
      <c r="B68" s="12" t="s">
        <v>95</v>
      </c>
      <c r="C68" s="12" t="s">
        <v>162</v>
      </c>
      <c r="D68" s="1" t="str">
        <f t="shared" si="3"/>
        <v>北海道ニセコ町</v>
      </c>
      <c r="E68" s="12">
        <v>395</v>
      </c>
      <c r="F68" s="1">
        <f t="shared" si="2"/>
        <v>1</v>
      </c>
    </row>
    <row r="69" spans="1:9">
      <c r="A69" s="12">
        <v>396</v>
      </c>
      <c r="B69" s="12" t="s">
        <v>95</v>
      </c>
      <c r="C69" s="12" t="s">
        <v>163</v>
      </c>
      <c r="D69" s="1" t="str">
        <f t="shared" si="3"/>
        <v>北海道真狩村</v>
      </c>
      <c r="E69" s="12">
        <v>396</v>
      </c>
      <c r="F69" s="1">
        <f t="shared" si="2"/>
        <v>1</v>
      </c>
    </row>
    <row r="70" spans="1:9">
      <c r="A70" s="12">
        <v>397</v>
      </c>
      <c r="B70" s="12" t="s">
        <v>95</v>
      </c>
      <c r="C70" s="12" t="s">
        <v>164</v>
      </c>
      <c r="D70" s="1" t="str">
        <f t="shared" si="3"/>
        <v>北海道留寿都村</v>
      </c>
      <c r="E70" s="12">
        <v>397</v>
      </c>
      <c r="F70" s="1">
        <f t="shared" si="2"/>
        <v>1</v>
      </c>
    </row>
    <row r="71" spans="1:9">
      <c r="A71" s="12">
        <v>398</v>
      </c>
      <c r="B71" s="12" t="s">
        <v>95</v>
      </c>
      <c r="C71" s="12" t="s">
        <v>165</v>
      </c>
      <c r="D71" s="1" t="str">
        <f t="shared" si="3"/>
        <v>北海道喜茂別町</v>
      </c>
      <c r="E71" s="12">
        <v>398</v>
      </c>
      <c r="F71" s="1">
        <f t="shared" si="2"/>
        <v>1</v>
      </c>
    </row>
    <row r="72" spans="1:9">
      <c r="A72" s="12">
        <v>399</v>
      </c>
      <c r="B72" s="12" t="s">
        <v>95</v>
      </c>
      <c r="C72" s="12" t="s">
        <v>166</v>
      </c>
      <c r="D72" s="1" t="str">
        <f t="shared" si="3"/>
        <v>北海道京極町</v>
      </c>
      <c r="E72" s="12">
        <v>399</v>
      </c>
      <c r="F72" s="1">
        <f t="shared" si="2"/>
        <v>1</v>
      </c>
    </row>
    <row r="73" spans="1:9">
      <c r="A73" s="12">
        <v>400</v>
      </c>
      <c r="B73" s="12" t="s">
        <v>95</v>
      </c>
      <c r="C73" s="12" t="s">
        <v>167</v>
      </c>
      <c r="D73" s="1" t="str">
        <f t="shared" si="3"/>
        <v>北海道倶知安町</v>
      </c>
      <c r="E73" s="12">
        <v>400</v>
      </c>
      <c r="F73" s="1">
        <f t="shared" si="2"/>
        <v>1</v>
      </c>
    </row>
    <row r="74" spans="1:9">
      <c r="A74" s="12">
        <v>401</v>
      </c>
      <c r="B74" s="12" t="s">
        <v>95</v>
      </c>
      <c r="C74" s="12" t="s">
        <v>168</v>
      </c>
      <c r="D74" s="1" t="str">
        <f t="shared" si="3"/>
        <v>北海道共和町</v>
      </c>
      <c r="E74" s="12">
        <v>401</v>
      </c>
      <c r="F74" s="1">
        <f t="shared" si="2"/>
        <v>1</v>
      </c>
    </row>
    <row r="75" spans="1:9">
      <c r="A75" s="12">
        <v>402</v>
      </c>
      <c r="B75" s="12" t="s">
        <v>95</v>
      </c>
      <c r="C75" s="12" t="s">
        <v>169</v>
      </c>
      <c r="D75" s="1" t="str">
        <f t="shared" si="3"/>
        <v>北海道岩内町</v>
      </c>
      <c r="E75" s="12">
        <v>402</v>
      </c>
      <c r="F75" s="1">
        <f t="shared" si="2"/>
        <v>1</v>
      </c>
    </row>
    <row r="76" spans="1:9">
      <c r="A76" s="12">
        <v>403</v>
      </c>
      <c r="B76" s="12" t="s">
        <v>95</v>
      </c>
      <c r="C76" s="12" t="s">
        <v>2082</v>
      </c>
      <c r="D76" s="1" t="str">
        <f t="shared" si="3"/>
        <v>北海道泊村　（古宇郡）</v>
      </c>
      <c r="E76" s="12">
        <v>403</v>
      </c>
      <c r="F76" s="1">
        <f t="shared" si="2"/>
        <v>1</v>
      </c>
      <c r="I76" s="1" t="s">
        <v>2081</v>
      </c>
    </row>
    <row r="77" spans="1:9">
      <c r="A77" s="12">
        <v>404</v>
      </c>
      <c r="B77" s="12" t="s">
        <v>95</v>
      </c>
      <c r="C77" s="12" t="s">
        <v>170</v>
      </c>
      <c r="D77" s="1" t="str">
        <f t="shared" si="3"/>
        <v>北海道神恵内村</v>
      </c>
      <c r="E77" s="12">
        <v>404</v>
      </c>
      <c r="F77" s="1">
        <f t="shared" si="2"/>
        <v>1</v>
      </c>
    </row>
    <row r="78" spans="1:9">
      <c r="A78" s="12">
        <v>405</v>
      </c>
      <c r="B78" s="12" t="s">
        <v>95</v>
      </c>
      <c r="C78" s="12" t="s">
        <v>171</v>
      </c>
      <c r="D78" s="1" t="str">
        <f t="shared" si="3"/>
        <v>北海道積丹町</v>
      </c>
      <c r="E78" s="12">
        <v>405</v>
      </c>
      <c r="F78" s="1">
        <f t="shared" si="2"/>
        <v>1</v>
      </c>
    </row>
    <row r="79" spans="1:9">
      <c r="A79" s="12">
        <v>406</v>
      </c>
      <c r="B79" s="12" t="s">
        <v>95</v>
      </c>
      <c r="C79" s="12" t="s">
        <v>172</v>
      </c>
      <c r="D79" s="1" t="str">
        <f t="shared" si="3"/>
        <v>北海道古平町</v>
      </c>
      <c r="E79" s="12">
        <v>406</v>
      </c>
      <c r="F79" s="1">
        <f t="shared" si="2"/>
        <v>1</v>
      </c>
    </row>
    <row r="80" spans="1:9">
      <c r="A80" s="12">
        <v>407</v>
      </c>
      <c r="B80" s="12" t="s">
        <v>95</v>
      </c>
      <c r="C80" s="12" t="s">
        <v>173</v>
      </c>
      <c r="D80" s="1" t="str">
        <f t="shared" si="3"/>
        <v>北海道仁木町</v>
      </c>
      <c r="E80" s="12">
        <v>407</v>
      </c>
      <c r="F80" s="1">
        <f t="shared" si="2"/>
        <v>1</v>
      </c>
    </row>
    <row r="81" spans="1:6">
      <c r="A81" s="12">
        <v>408</v>
      </c>
      <c r="B81" s="12" t="s">
        <v>95</v>
      </c>
      <c r="C81" s="12" t="s">
        <v>174</v>
      </c>
      <c r="D81" s="1" t="str">
        <f t="shared" si="3"/>
        <v>北海道余市町</v>
      </c>
      <c r="E81" s="12">
        <v>408</v>
      </c>
      <c r="F81" s="1">
        <f t="shared" si="2"/>
        <v>1</v>
      </c>
    </row>
    <row r="82" spans="1:6">
      <c r="A82" s="12">
        <v>409</v>
      </c>
      <c r="B82" s="12" t="s">
        <v>95</v>
      </c>
      <c r="C82" s="12" t="s">
        <v>175</v>
      </c>
      <c r="D82" s="1" t="str">
        <f t="shared" si="3"/>
        <v>北海道赤井川村</v>
      </c>
      <c r="E82" s="12">
        <v>409</v>
      </c>
      <c r="F82" s="1">
        <f t="shared" si="2"/>
        <v>1</v>
      </c>
    </row>
    <row r="83" spans="1:6">
      <c r="A83" s="12">
        <v>423</v>
      </c>
      <c r="B83" s="12" t="s">
        <v>95</v>
      </c>
      <c r="C83" s="12" t="s">
        <v>176</v>
      </c>
      <c r="D83" s="1" t="str">
        <f t="shared" si="3"/>
        <v>北海道南幌町</v>
      </c>
      <c r="E83" s="12">
        <v>423</v>
      </c>
      <c r="F83" s="1">
        <f t="shared" si="2"/>
        <v>1</v>
      </c>
    </row>
    <row r="84" spans="1:6">
      <c r="A84" s="12">
        <v>424</v>
      </c>
      <c r="B84" s="12" t="s">
        <v>95</v>
      </c>
      <c r="C84" s="12" t="s">
        <v>177</v>
      </c>
      <c r="D84" s="1" t="str">
        <f t="shared" si="3"/>
        <v>北海道奈井江町</v>
      </c>
      <c r="E84" s="12">
        <v>424</v>
      </c>
      <c r="F84" s="1">
        <f t="shared" si="2"/>
        <v>1</v>
      </c>
    </row>
    <row r="85" spans="1:6">
      <c r="A85" s="12">
        <v>425</v>
      </c>
      <c r="B85" s="12" t="s">
        <v>95</v>
      </c>
      <c r="C85" s="12" t="s">
        <v>178</v>
      </c>
      <c r="D85" s="1" t="str">
        <f t="shared" si="3"/>
        <v>北海道上砂川町</v>
      </c>
      <c r="E85" s="12">
        <v>425</v>
      </c>
      <c r="F85" s="1">
        <f t="shared" si="2"/>
        <v>1</v>
      </c>
    </row>
    <row r="86" spans="1:6">
      <c r="A86" s="12">
        <v>427</v>
      </c>
      <c r="B86" s="12" t="s">
        <v>95</v>
      </c>
      <c r="C86" s="12" t="s">
        <v>179</v>
      </c>
      <c r="D86" s="1" t="str">
        <f t="shared" si="3"/>
        <v>北海道由仁町</v>
      </c>
      <c r="E86" s="12">
        <v>427</v>
      </c>
      <c r="F86" s="1">
        <f t="shared" si="2"/>
        <v>1</v>
      </c>
    </row>
    <row r="87" spans="1:6">
      <c r="A87" s="12">
        <v>428</v>
      </c>
      <c r="B87" s="12" t="s">
        <v>95</v>
      </c>
      <c r="C87" s="12" t="s">
        <v>180</v>
      </c>
      <c r="D87" s="1" t="str">
        <f t="shared" si="3"/>
        <v>北海道長沼町</v>
      </c>
      <c r="E87" s="12">
        <v>428</v>
      </c>
      <c r="F87" s="1">
        <f t="shared" si="2"/>
        <v>1</v>
      </c>
    </row>
    <row r="88" spans="1:6">
      <c r="A88" s="12">
        <v>429</v>
      </c>
      <c r="B88" s="12" t="s">
        <v>95</v>
      </c>
      <c r="C88" s="12" t="s">
        <v>181</v>
      </c>
      <c r="D88" s="1" t="str">
        <f t="shared" si="3"/>
        <v>北海道栗山町</v>
      </c>
      <c r="E88" s="12">
        <v>429</v>
      </c>
      <c r="F88" s="1">
        <f t="shared" si="2"/>
        <v>1</v>
      </c>
    </row>
    <row r="89" spans="1:6">
      <c r="A89" s="12">
        <v>430</v>
      </c>
      <c r="B89" s="12" t="s">
        <v>95</v>
      </c>
      <c r="C89" s="12" t="s">
        <v>182</v>
      </c>
      <c r="D89" s="1" t="str">
        <f t="shared" si="3"/>
        <v>北海道月形町</v>
      </c>
      <c r="E89" s="12">
        <v>430</v>
      </c>
      <c r="F89" s="1">
        <f t="shared" si="2"/>
        <v>1</v>
      </c>
    </row>
    <row r="90" spans="1:6">
      <c r="A90" s="12">
        <v>431</v>
      </c>
      <c r="B90" s="12" t="s">
        <v>95</v>
      </c>
      <c r="C90" s="12" t="s">
        <v>183</v>
      </c>
      <c r="D90" s="1" t="str">
        <f t="shared" si="3"/>
        <v>北海道浦臼町</v>
      </c>
      <c r="E90" s="12">
        <v>431</v>
      </c>
      <c r="F90" s="1">
        <f t="shared" si="2"/>
        <v>1</v>
      </c>
    </row>
    <row r="91" spans="1:6">
      <c r="A91" s="12">
        <v>432</v>
      </c>
      <c r="B91" s="12" t="s">
        <v>95</v>
      </c>
      <c r="C91" s="12" t="s">
        <v>184</v>
      </c>
      <c r="D91" s="1" t="str">
        <f t="shared" si="3"/>
        <v>北海道新十津川町</v>
      </c>
      <c r="E91" s="12">
        <v>432</v>
      </c>
      <c r="F91" s="1">
        <f t="shared" si="2"/>
        <v>1</v>
      </c>
    </row>
    <row r="92" spans="1:6">
      <c r="A92" s="12">
        <v>433</v>
      </c>
      <c r="B92" s="12" t="s">
        <v>95</v>
      </c>
      <c r="C92" s="12" t="s">
        <v>185</v>
      </c>
      <c r="D92" s="1" t="str">
        <f t="shared" si="3"/>
        <v>北海道妹背牛町</v>
      </c>
      <c r="E92" s="12">
        <v>433</v>
      </c>
      <c r="F92" s="1">
        <f t="shared" si="2"/>
        <v>1</v>
      </c>
    </row>
    <row r="93" spans="1:6">
      <c r="A93" s="12">
        <v>434</v>
      </c>
      <c r="B93" s="12" t="s">
        <v>95</v>
      </c>
      <c r="C93" s="12" t="s">
        <v>186</v>
      </c>
      <c r="D93" s="1" t="str">
        <f t="shared" si="3"/>
        <v>北海道秩父別町</v>
      </c>
      <c r="E93" s="12">
        <v>434</v>
      </c>
      <c r="F93" s="1">
        <f t="shared" si="2"/>
        <v>1</v>
      </c>
    </row>
    <row r="94" spans="1:6">
      <c r="A94" s="12">
        <v>436</v>
      </c>
      <c r="B94" s="12" t="s">
        <v>95</v>
      </c>
      <c r="C94" s="12" t="s">
        <v>187</v>
      </c>
      <c r="D94" s="1" t="str">
        <f t="shared" si="3"/>
        <v>北海道雨竜町</v>
      </c>
      <c r="E94" s="12">
        <v>436</v>
      </c>
      <c r="F94" s="1">
        <f t="shared" si="2"/>
        <v>1</v>
      </c>
    </row>
    <row r="95" spans="1:6">
      <c r="A95" s="12">
        <v>437</v>
      </c>
      <c r="B95" s="12" t="s">
        <v>95</v>
      </c>
      <c r="C95" s="12" t="s">
        <v>188</v>
      </c>
      <c r="D95" s="1" t="str">
        <f t="shared" si="3"/>
        <v>北海道北竜町</v>
      </c>
      <c r="E95" s="12">
        <v>437</v>
      </c>
      <c r="F95" s="1">
        <f t="shared" si="2"/>
        <v>1</v>
      </c>
    </row>
    <row r="96" spans="1:6">
      <c r="A96" s="12">
        <v>438</v>
      </c>
      <c r="B96" s="12" t="s">
        <v>95</v>
      </c>
      <c r="C96" s="12" t="s">
        <v>189</v>
      </c>
      <c r="D96" s="1" t="str">
        <f t="shared" si="3"/>
        <v>北海道沼田町</v>
      </c>
      <c r="E96" s="12">
        <v>438</v>
      </c>
      <c r="F96" s="1">
        <f t="shared" si="2"/>
        <v>1</v>
      </c>
    </row>
    <row r="97" spans="1:6">
      <c r="A97" s="12">
        <v>452</v>
      </c>
      <c r="B97" s="12" t="s">
        <v>95</v>
      </c>
      <c r="C97" s="12" t="s">
        <v>190</v>
      </c>
      <c r="D97" s="1" t="str">
        <f t="shared" si="3"/>
        <v>北海道鷹栖町</v>
      </c>
      <c r="E97" s="12">
        <v>452</v>
      </c>
      <c r="F97" s="1">
        <f t="shared" si="2"/>
        <v>1</v>
      </c>
    </row>
    <row r="98" spans="1:6">
      <c r="A98" s="12">
        <v>453</v>
      </c>
      <c r="B98" s="12" t="s">
        <v>95</v>
      </c>
      <c r="C98" s="12" t="s">
        <v>191</v>
      </c>
      <c r="D98" s="1" t="str">
        <f t="shared" si="3"/>
        <v>北海道東神楽町</v>
      </c>
      <c r="E98" s="12">
        <v>453</v>
      </c>
      <c r="F98" s="1">
        <f t="shared" si="2"/>
        <v>1</v>
      </c>
    </row>
    <row r="99" spans="1:6">
      <c r="A99" s="12">
        <v>454</v>
      </c>
      <c r="B99" s="12" t="s">
        <v>95</v>
      </c>
      <c r="C99" s="12" t="s">
        <v>192</v>
      </c>
      <c r="D99" s="1" t="str">
        <f t="shared" si="3"/>
        <v>北海道当麻町</v>
      </c>
      <c r="E99" s="12">
        <v>454</v>
      </c>
      <c r="F99" s="1">
        <f t="shared" si="2"/>
        <v>1</v>
      </c>
    </row>
    <row r="100" spans="1:6">
      <c r="A100" s="12">
        <v>455</v>
      </c>
      <c r="B100" s="12" t="s">
        <v>95</v>
      </c>
      <c r="C100" s="12" t="s">
        <v>193</v>
      </c>
      <c r="D100" s="1" t="str">
        <f t="shared" si="3"/>
        <v>北海道比布町</v>
      </c>
      <c r="E100" s="12">
        <v>455</v>
      </c>
      <c r="F100" s="1">
        <f t="shared" si="2"/>
        <v>1</v>
      </c>
    </row>
    <row r="101" spans="1:6">
      <c r="A101" s="12">
        <v>456</v>
      </c>
      <c r="B101" s="12" t="s">
        <v>95</v>
      </c>
      <c r="C101" s="12" t="s">
        <v>194</v>
      </c>
      <c r="D101" s="1" t="str">
        <f t="shared" si="3"/>
        <v>北海道愛別町</v>
      </c>
      <c r="E101" s="12">
        <v>456</v>
      </c>
      <c r="F101" s="1">
        <f t="shared" si="2"/>
        <v>1</v>
      </c>
    </row>
    <row r="102" spans="1:6">
      <c r="A102" s="12">
        <v>457</v>
      </c>
      <c r="B102" s="12" t="s">
        <v>95</v>
      </c>
      <c r="C102" s="12" t="s">
        <v>195</v>
      </c>
      <c r="D102" s="1" t="str">
        <f t="shared" si="3"/>
        <v>北海道上川町</v>
      </c>
      <c r="E102" s="12">
        <v>457</v>
      </c>
      <c r="F102" s="1">
        <f t="shared" si="2"/>
        <v>1</v>
      </c>
    </row>
    <row r="103" spans="1:6">
      <c r="A103" s="12">
        <v>458</v>
      </c>
      <c r="B103" s="12" t="s">
        <v>95</v>
      </c>
      <c r="C103" s="12" t="s">
        <v>196</v>
      </c>
      <c r="D103" s="1" t="str">
        <f t="shared" si="3"/>
        <v>北海道東川町</v>
      </c>
      <c r="E103" s="12">
        <v>458</v>
      </c>
      <c r="F103" s="1">
        <f t="shared" si="2"/>
        <v>1</v>
      </c>
    </row>
    <row r="104" spans="1:6">
      <c r="A104" s="12">
        <v>459</v>
      </c>
      <c r="B104" s="12" t="s">
        <v>95</v>
      </c>
      <c r="C104" s="12" t="s">
        <v>197</v>
      </c>
      <c r="D104" s="1" t="str">
        <f t="shared" si="3"/>
        <v>北海道美瑛町</v>
      </c>
      <c r="E104" s="12">
        <v>459</v>
      </c>
      <c r="F104" s="1">
        <f t="shared" si="2"/>
        <v>1</v>
      </c>
    </row>
    <row r="105" spans="1:6">
      <c r="A105" s="12">
        <v>460</v>
      </c>
      <c r="B105" s="12" t="s">
        <v>95</v>
      </c>
      <c r="C105" s="12" t="s">
        <v>198</v>
      </c>
      <c r="D105" s="1" t="str">
        <f t="shared" si="3"/>
        <v>北海道上富良野町</v>
      </c>
      <c r="E105" s="12">
        <v>460</v>
      </c>
      <c r="F105" s="1">
        <f t="shared" si="2"/>
        <v>1</v>
      </c>
    </row>
    <row r="106" spans="1:6">
      <c r="A106" s="12">
        <v>461</v>
      </c>
      <c r="B106" s="12" t="s">
        <v>95</v>
      </c>
      <c r="C106" s="12" t="s">
        <v>199</v>
      </c>
      <c r="D106" s="1" t="str">
        <f t="shared" si="3"/>
        <v>北海道中富良野町</v>
      </c>
      <c r="E106" s="12">
        <v>461</v>
      </c>
      <c r="F106" s="1">
        <f t="shared" si="2"/>
        <v>1</v>
      </c>
    </row>
    <row r="107" spans="1:6">
      <c r="A107" s="12">
        <v>462</v>
      </c>
      <c r="B107" s="12" t="s">
        <v>95</v>
      </c>
      <c r="C107" s="12" t="s">
        <v>200</v>
      </c>
      <c r="D107" s="1" t="str">
        <f t="shared" si="3"/>
        <v>北海道南富良野町</v>
      </c>
      <c r="E107" s="12">
        <v>462</v>
      </c>
      <c r="F107" s="1">
        <f t="shared" si="2"/>
        <v>1</v>
      </c>
    </row>
    <row r="108" spans="1:6">
      <c r="A108" s="12">
        <v>463</v>
      </c>
      <c r="B108" s="12" t="s">
        <v>95</v>
      </c>
      <c r="C108" s="12" t="s">
        <v>201</v>
      </c>
      <c r="D108" s="1" t="str">
        <f t="shared" si="3"/>
        <v>北海道占冠村</v>
      </c>
      <c r="E108" s="12">
        <v>463</v>
      </c>
      <c r="F108" s="1">
        <f t="shared" si="2"/>
        <v>1</v>
      </c>
    </row>
    <row r="109" spans="1:6">
      <c r="A109" s="12">
        <v>464</v>
      </c>
      <c r="B109" s="12" t="s">
        <v>95</v>
      </c>
      <c r="C109" s="12" t="s">
        <v>202</v>
      </c>
      <c r="D109" s="1" t="str">
        <f t="shared" si="3"/>
        <v>北海道和寒町</v>
      </c>
      <c r="E109" s="12">
        <v>464</v>
      </c>
      <c r="F109" s="1">
        <f t="shared" si="2"/>
        <v>1</v>
      </c>
    </row>
    <row r="110" spans="1:6">
      <c r="A110" s="12">
        <v>465</v>
      </c>
      <c r="B110" s="12" t="s">
        <v>95</v>
      </c>
      <c r="C110" s="12" t="s">
        <v>203</v>
      </c>
      <c r="D110" s="1" t="str">
        <f t="shared" si="3"/>
        <v>北海道剣淵町</v>
      </c>
      <c r="E110" s="12">
        <v>465</v>
      </c>
      <c r="F110" s="1">
        <f t="shared" si="2"/>
        <v>1</v>
      </c>
    </row>
    <row r="111" spans="1:6">
      <c r="A111" s="12">
        <v>468</v>
      </c>
      <c r="B111" s="12" t="s">
        <v>95</v>
      </c>
      <c r="C111" s="12" t="s">
        <v>204</v>
      </c>
      <c r="D111" s="1" t="str">
        <f t="shared" si="3"/>
        <v>北海道下川町</v>
      </c>
      <c r="E111" s="12">
        <v>468</v>
      </c>
      <c r="F111" s="1">
        <f t="shared" si="2"/>
        <v>1</v>
      </c>
    </row>
    <row r="112" spans="1:6">
      <c r="A112" s="12">
        <v>469</v>
      </c>
      <c r="B112" s="12" t="s">
        <v>95</v>
      </c>
      <c r="C112" s="12" t="s">
        <v>205</v>
      </c>
      <c r="D112" s="1" t="str">
        <f t="shared" si="3"/>
        <v>北海道美深町</v>
      </c>
      <c r="E112" s="12">
        <v>469</v>
      </c>
      <c r="F112" s="1">
        <f t="shared" si="2"/>
        <v>1</v>
      </c>
    </row>
    <row r="113" spans="1:6">
      <c r="A113" s="12">
        <v>470</v>
      </c>
      <c r="B113" s="12" t="s">
        <v>95</v>
      </c>
      <c r="C113" s="12" t="s">
        <v>206</v>
      </c>
      <c r="D113" s="1" t="str">
        <f t="shared" si="3"/>
        <v>北海道音威子府村</v>
      </c>
      <c r="E113" s="12">
        <v>470</v>
      </c>
      <c r="F113" s="1">
        <f t="shared" si="2"/>
        <v>1</v>
      </c>
    </row>
    <row r="114" spans="1:6">
      <c r="A114" s="12">
        <v>471</v>
      </c>
      <c r="B114" s="12" t="s">
        <v>95</v>
      </c>
      <c r="C114" s="12" t="s">
        <v>207</v>
      </c>
      <c r="D114" s="1" t="str">
        <f t="shared" si="3"/>
        <v>北海道中川町</v>
      </c>
      <c r="E114" s="12">
        <v>471</v>
      </c>
      <c r="F114" s="1">
        <f t="shared" si="2"/>
        <v>1</v>
      </c>
    </row>
    <row r="115" spans="1:6">
      <c r="A115" s="12">
        <v>472</v>
      </c>
      <c r="B115" s="12" t="s">
        <v>95</v>
      </c>
      <c r="C115" s="12" t="s">
        <v>208</v>
      </c>
      <c r="D115" s="1" t="str">
        <f t="shared" si="3"/>
        <v>北海道幌加内町</v>
      </c>
      <c r="E115" s="12">
        <v>472</v>
      </c>
      <c r="F115" s="1">
        <f t="shared" si="2"/>
        <v>1</v>
      </c>
    </row>
    <row r="116" spans="1:6">
      <c r="A116" s="12">
        <v>481</v>
      </c>
      <c r="B116" s="12" t="s">
        <v>95</v>
      </c>
      <c r="C116" s="12" t="s">
        <v>209</v>
      </c>
      <c r="D116" s="1" t="str">
        <f t="shared" si="3"/>
        <v>北海道増毛町</v>
      </c>
      <c r="E116" s="12">
        <v>481</v>
      </c>
      <c r="F116" s="1">
        <f t="shared" si="2"/>
        <v>1</v>
      </c>
    </row>
    <row r="117" spans="1:6">
      <c r="A117" s="12">
        <v>482</v>
      </c>
      <c r="B117" s="12" t="s">
        <v>95</v>
      </c>
      <c r="C117" s="12" t="s">
        <v>210</v>
      </c>
      <c r="D117" s="1" t="str">
        <f t="shared" si="3"/>
        <v>北海道小平町</v>
      </c>
      <c r="E117" s="12">
        <v>482</v>
      </c>
      <c r="F117" s="1">
        <f t="shared" si="2"/>
        <v>1</v>
      </c>
    </row>
    <row r="118" spans="1:6">
      <c r="A118" s="12">
        <v>483</v>
      </c>
      <c r="B118" s="12" t="s">
        <v>95</v>
      </c>
      <c r="C118" s="12" t="s">
        <v>211</v>
      </c>
      <c r="D118" s="1" t="str">
        <f t="shared" si="3"/>
        <v>北海道苫前町</v>
      </c>
      <c r="E118" s="12">
        <v>483</v>
      </c>
      <c r="F118" s="1">
        <f t="shared" si="2"/>
        <v>1</v>
      </c>
    </row>
    <row r="119" spans="1:6">
      <c r="A119" s="12">
        <v>484</v>
      </c>
      <c r="B119" s="12" t="s">
        <v>95</v>
      </c>
      <c r="C119" s="12" t="s">
        <v>212</v>
      </c>
      <c r="D119" s="1" t="str">
        <f t="shared" si="3"/>
        <v>北海道羽幌町</v>
      </c>
      <c r="E119" s="12">
        <v>484</v>
      </c>
      <c r="F119" s="1">
        <f t="shared" si="2"/>
        <v>1</v>
      </c>
    </row>
    <row r="120" spans="1:6">
      <c r="A120" s="12">
        <v>485</v>
      </c>
      <c r="B120" s="12" t="s">
        <v>95</v>
      </c>
      <c r="C120" s="12" t="s">
        <v>213</v>
      </c>
      <c r="D120" s="1" t="str">
        <f t="shared" si="3"/>
        <v>北海道初山別村</v>
      </c>
      <c r="E120" s="12">
        <v>485</v>
      </c>
      <c r="F120" s="1">
        <f t="shared" si="2"/>
        <v>1</v>
      </c>
    </row>
    <row r="121" spans="1:6">
      <c r="A121" s="12">
        <v>486</v>
      </c>
      <c r="B121" s="12" t="s">
        <v>95</v>
      </c>
      <c r="C121" s="12" t="s">
        <v>214</v>
      </c>
      <c r="D121" s="1" t="str">
        <f t="shared" si="3"/>
        <v>北海道遠別町</v>
      </c>
      <c r="E121" s="12">
        <v>486</v>
      </c>
      <c r="F121" s="1">
        <f t="shared" si="2"/>
        <v>1</v>
      </c>
    </row>
    <row r="122" spans="1:6">
      <c r="A122" s="12">
        <v>487</v>
      </c>
      <c r="B122" s="12" t="s">
        <v>95</v>
      </c>
      <c r="C122" s="12" t="s">
        <v>215</v>
      </c>
      <c r="D122" s="1" t="str">
        <f t="shared" si="3"/>
        <v>北海道天塩町</v>
      </c>
      <c r="E122" s="12">
        <v>487</v>
      </c>
      <c r="F122" s="1">
        <f t="shared" si="2"/>
        <v>1</v>
      </c>
    </row>
    <row r="123" spans="1:6">
      <c r="A123" s="12">
        <v>511</v>
      </c>
      <c r="B123" s="12" t="s">
        <v>95</v>
      </c>
      <c r="C123" s="12" t="s">
        <v>216</v>
      </c>
      <c r="D123" s="1" t="str">
        <f t="shared" si="3"/>
        <v>北海道猿払村</v>
      </c>
      <c r="E123" s="12">
        <v>511</v>
      </c>
      <c r="F123" s="1">
        <f t="shared" si="2"/>
        <v>1</v>
      </c>
    </row>
    <row r="124" spans="1:6">
      <c r="A124" s="12">
        <v>512</v>
      </c>
      <c r="B124" s="12" t="s">
        <v>95</v>
      </c>
      <c r="C124" s="12" t="s">
        <v>217</v>
      </c>
      <c r="D124" s="1" t="str">
        <f t="shared" si="3"/>
        <v>北海道浜頓別町</v>
      </c>
      <c r="E124" s="12">
        <v>512</v>
      </c>
      <c r="F124" s="1">
        <f t="shared" si="2"/>
        <v>1</v>
      </c>
    </row>
    <row r="125" spans="1:6">
      <c r="A125" s="12">
        <v>513</v>
      </c>
      <c r="B125" s="12" t="s">
        <v>95</v>
      </c>
      <c r="C125" s="12" t="s">
        <v>218</v>
      </c>
      <c r="D125" s="1" t="str">
        <f t="shared" si="3"/>
        <v>北海道中頓別町</v>
      </c>
      <c r="E125" s="12">
        <v>513</v>
      </c>
      <c r="F125" s="1">
        <f t="shared" si="2"/>
        <v>1</v>
      </c>
    </row>
    <row r="126" spans="1:6">
      <c r="A126" s="12">
        <v>514</v>
      </c>
      <c r="B126" s="12" t="s">
        <v>95</v>
      </c>
      <c r="C126" s="12" t="s">
        <v>219</v>
      </c>
      <c r="D126" s="1" t="str">
        <f t="shared" si="3"/>
        <v>北海道枝幸町</v>
      </c>
      <c r="E126" s="12">
        <v>514</v>
      </c>
      <c r="F126" s="1">
        <f t="shared" si="2"/>
        <v>1</v>
      </c>
    </row>
    <row r="127" spans="1:6">
      <c r="A127" s="12">
        <v>516</v>
      </c>
      <c r="B127" s="12" t="s">
        <v>95</v>
      </c>
      <c r="C127" s="12" t="s">
        <v>220</v>
      </c>
      <c r="D127" s="1" t="str">
        <f t="shared" si="3"/>
        <v>北海道豊富町</v>
      </c>
      <c r="E127" s="12">
        <v>516</v>
      </c>
      <c r="F127" s="1">
        <f t="shared" si="2"/>
        <v>1</v>
      </c>
    </row>
    <row r="128" spans="1:6">
      <c r="A128" s="12">
        <v>517</v>
      </c>
      <c r="B128" s="12" t="s">
        <v>95</v>
      </c>
      <c r="C128" s="12" t="s">
        <v>221</v>
      </c>
      <c r="D128" s="1" t="str">
        <f t="shared" si="3"/>
        <v>北海道礼文町</v>
      </c>
      <c r="E128" s="12">
        <v>517</v>
      </c>
      <c r="F128" s="1">
        <f t="shared" si="2"/>
        <v>1</v>
      </c>
    </row>
    <row r="129" spans="1:6">
      <c r="A129" s="12">
        <v>518</v>
      </c>
      <c r="B129" s="12" t="s">
        <v>95</v>
      </c>
      <c r="C129" s="12" t="s">
        <v>222</v>
      </c>
      <c r="D129" s="1" t="str">
        <f t="shared" si="3"/>
        <v>北海道利尻町</v>
      </c>
      <c r="E129" s="12">
        <v>518</v>
      </c>
      <c r="F129" s="1">
        <f t="shared" si="2"/>
        <v>1</v>
      </c>
    </row>
    <row r="130" spans="1:6">
      <c r="A130" s="12">
        <v>519</v>
      </c>
      <c r="B130" s="12" t="s">
        <v>95</v>
      </c>
      <c r="C130" s="12" t="s">
        <v>223</v>
      </c>
      <c r="D130" s="1" t="str">
        <f t="shared" si="3"/>
        <v>北海道利尻富士町</v>
      </c>
      <c r="E130" s="12">
        <v>519</v>
      </c>
      <c r="F130" s="1">
        <f t="shared" ref="F130:F193" si="4">COUNTIF(D:D,D130)</f>
        <v>1</v>
      </c>
    </row>
    <row r="131" spans="1:6">
      <c r="A131" s="12">
        <v>520</v>
      </c>
      <c r="B131" s="12" t="s">
        <v>95</v>
      </c>
      <c r="C131" s="12" t="s">
        <v>224</v>
      </c>
      <c r="D131" s="1" t="str">
        <f t="shared" ref="D131:D194" si="5">B131&amp;C131</f>
        <v>北海道幌延町</v>
      </c>
      <c r="E131" s="12">
        <v>520</v>
      </c>
      <c r="F131" s="1">
        <f t="shared" si="4"/>
        <v>1</v>
      </c>
    </row>
    <row r="132" spans="1:6">
      <c r="A132" s="12">
        <v>543</v>
      </c>
      <c r="B132" s="12" t="s">
        <v>95</v>
      </c>
      <c r="C132" s="12" t="s">
        <v>225</v>
      </c>
      <c r="D132" s="1" t="str">
        <f t="shared" si="5"/>
        <v>北海道美幌町</v>
      </c>
      <c r="E132" s="12">
        <v>543</v>
      </c>
      <c r="F132" s="1">
        <f t="shared" si="4"/>
        <v>1</v>
      </c>
    </row>
    <row r="133" spans="1:6">
      <c r="A133" s="12">
        <v>544</v>
      </c>
      <c r="B133" s="12" t="s">
        <v>95</v>
      </c>
      <c r="C133" s="12" t="s">
        <v>226</v>
      </c>
      <c r="D133" s="1" t="str">
        <f t="shared" si="5"/>
        <v>北海道津別町</v>
      </c>
      <c r="E133" s="12">
        <v>544</v>
      </c>
      <c r="F133" s="1">
        <f t="shared" si="4"/>
        <v>1</v>
      </c>
    </row>
    <row r="134" spans="1:6">
      <c r="A134" s="12">
        <v>545</v>
      </c>
      <c r="B134" s="12" t="s">
        <v>95</v>
      </c>
      <c r="C134" s="12" t="s">
        <v>227</v>
      </c>
      <c r="D134" s="1" t="str">
        <f t="shared" si="5"/>
        <v>北海道斜里町</v>
      </c>
      <c r="E134" s="12">
        <v>545</v>
      </c>
      <c r="F134" s="1">
        <f t="shared" si="4"/>
        <v>1</v>
      </c>
    </row>
    <row r="135" spans="1:6">
      <c r="A135" s="12">
        <v>546</v>
      </c>
      <c r="B135" s="12" t="s">
        <v>95</v>
      </c>
      <c r="C135" s="12" t="s">
        <v>228</v>
      </c>
      <c r="D135" s="1" t="str">
        <f t="shared" si="5"/>
        <v>北海道清里町</v>
      </c>
      <c r="E135" s="12">
        <v>546</v>
      </c>
      <c r="F135" s="1">
        <f t="shared" si="4"/>
        <v>1</v>
      </c>
    </row>
    <row r="136" spans="1:6">
      <c r="A136" s="12">
        <v>547</v>
      </c>
      <c r="B136" s="12" t="s">
        <v>95</v>
      </c>
      <c r="C136" s="12" t="s">
        <v>229</v>
      </c>
      <c r="D136" s="1" t="str">
        <f t="shared" si="5"/>
        <v>北海道小清水町</v>
      </c>
      <c r="E136" s="12">
        <v>547</v>
      </c>
      <c r="F136" s="1">
        <f t="shared" si="4"/>
        <v>1</v>
      </c>
    </row>
    <row r="137" spans="1:6">
      <c r="A137" s="12">
        <v>549</v>
      </c>
      <c r="B137" s="12" t="s">
        <v>95</v>
      </c>
      <c r="C137" s="12" t="s">
        <v>230</v>
      </c>
      <c r="D137" s="1" t="str">
        <f t="shared" si="5"/>
        <v>北海道訓子府町</v>
      </c>
      <c r="E137" s="12">
        <v>549</v>
      </c>
      <c r="F137" s="1">
        <f t="shared" si="4"/>
        <v>1</v>
      </c>
    </row>
    <row r="138" spans="1:6">
      <c r="A138" s="12">
        <v>550</v>
      </c>
      <c r="B138" s="12" t="s">
        <v>95</v>
      </c>
      <c r="C138" s="12" t="s">
        <v>231</v>
      </c>
      <c r="D138" s="1" t="str">
        <f t="shared" si="5"/>
        <v>北海道置戸町</v>
      </c>
      <c r="E138" s="12">
        <v>550</v>
      </c>
      <c r="F138" s="1">
        <f t="shared" si="4"/>
        <v>1</v>
      </c>
    </row>
    <row r="139" spans="1:6">
      <c r="A139" s="12">
        <v>552</v>
      </c>
      <c r="B139" s="12" t="s">
        <v>95</v>
      </c>
      <c r="C139" s="12" t="s">
        <v>232</v>
      </c>
      <c r="D139" s="1" t="str">
        <f t="shared" si="5"/>
        <v>北海道佐呂間町</v>
      </c>
      <c r="E139" s="12">
        <v>552</v>
      </c>
      <c r="F139" s="1">
        <f t="shared" si="4"/>
        <v>1</v>
      </c>
    </row>
    <row r="140" spans="1:6">
      <c r="A140" s="12">
        <v>555</v>
      </c>
      <c r="B140" s="12" t="s">
        <v>95</v>
      </c>
      <c r="C140" s="12" t="s">
        <v>233</v>
      </c>
      <c r="D140" s="1" t="str">
        <f t="shared" si="5"/>
        <v>北海道遠軽町</v>
      </c>
      <c r="E140" s="12">
        <v>555</v>
      </c>
      <c r="F140" s="1">
        <f t="shared" si="4"/>
        <v>1</v>
      </c>
    </row>
    <row r="141" spans="1:6">
      <c r="A141" s="12">
        <v>559</v>
      </c>
      <c r="B141" s="12" t="s">
        <v>95</v>
      </c>
      <c r="C141" s="12" t="s">
        <v>234</v>
      </c>
      <c r="D141" s="1" t="str">
        <f t="shared" si="5"/>
        <v>北海道湧別町</v>
      </c>
      <c r="E141" s="12">
        <v>559</v>
      </c>
      <c r="F141" s="1">
        <f t="shared" si="4"/>
        <v>1</v>
      </c>
    </row>
    <row r="142" spans="1:6">
      <c r="A142" s="12">
        <v>560</v>
      </c>
      <c r="B142" s="12" t="s">
        <v>95</v>
      </c>
      <c r="C142" s="12" t="s">
        <v>235</v>
      </c>
      <c r="D142" s="1" t="str">
        <f t="shared" si="5"/>
        <v>北海道滝上町</v>
      </c>
      <c r="E142" s="12">
        <v>560</v>
      </c>
      <c r="F142" s="1">
        <f t="shared" si="4"/>
        <v>1</v>
      </c>
    </row>
    <row r="143" spans="1:6">
      <c r="A143" s="12">
        <v>561</v>
      </c>
      <c r="B143" s="12" t="s">
        <v>95</v>
      </c>
      <c r="C143" s="12" t="s">
        <v>236</v>
      </c>
      <c r="D143" s="1" t="str">
        <f t="shared" si="5"/>
        <v>北海道興部町</v>
      </c>
      <c r="E143" s="12">
        <v>561</v>
      </c>
      <c r="F143" s="1">
        <f t="shared" si="4"/>
        <v>1</v>
      </c>
    </row>
    <row r="144" spans="1:6">
      <c r="A144" s="12">
        <v>562</v>
      </c>
      <c r="B144" s="12" t="s">
        <v>95</v>
      </c>
      <c r="C144" s="12" t="s">
        <v>237</v>
      </c>
      <c r="D144" s="1" t="str">
        <f t="shared" si="5"/>
        <v>北海道西興部村</v>
      </c>
      <c r="E144" s="12">
        <v>562</v>
      </c>
      <c r="F144" s="1">
        <f t="shared" si="4"/>
        <v>1</v>
      </c>
    </row>
    <row r="145" spans="1:6">
      <c r="A145" s="12">
        <v>563</v>
      </c>
      <c r="B145" s="12" t="s">
        <v>95</v>
      </c>
      <c r="C145" s="12" t="s">
        <v>238</v>
      </c>
      <c r="D145" s="1" t="str">
        <f t="shared" si="5"/>
        <v>北海道雄武町</v>
      </c>
      <c r="E145" s="12">
        <v>563</v>
      </c>
      <c r="F145" s="1">
        <f t="shared" si="4"/>
        <v>1</v>
      </c>
    </row>
    <row r="146" spans="1:6">
      <c r="A146" s="12">
        <v>564</v>
      </c>
      <c r="B146" s="12" t="s">
        <v>95</v>
      </c>
      <c r="C146" s="12" t="s">
        <v>239</v>
      </c>
      <c r="D146" s="1" t="str">
        <f t="shared" si="5"/>
        <v>北海道大空町</v>
      </c>
      <c r="E146" s="12">
        <v>564</v>
      </c>
      <c r="F146" s="1">
        <f t="shared" si="4"/>
        <v>1</v>
      </c>
    </row>
    <row r="147" spans="1:6">
      <c r="A147" s="12">
        <v>571</v>
      </c>
      <c r="B147" s="12" t="s">
        <v>95</v>
      </c>
      <c r="C147" s="12" t="s">
        <v>240</v>
      </c>
      <c r="D147" s="1" t="str">
        <f t="shared" si="5"/>
        <v>北海道豊浦町</v>
      </c>
      <c r="E147" s="12">
        <v>571</v>
      </c>
      <c r="F147" s="1">
        <f t="shared" si="4"/>
        <v>1</v>
      </c>
    </row>
    <row r="148" spans="1:6">
      <c r="A148" s="12">
        <v>575</v>
      </c>
      <c r="B148" s="12" t="s">
        <v>95</v>
      </c>
      <c r="C148" s="12" t="s">
        <v>241</v>
      </c>
      <c r="D148" s="1" t="str">
        <f t="shared" si="5"/>
        <v>北海道壮瞥町</v>
      </c>
      <c r="E148" s="12">
        <v>575</v>
      </c>
      <c r="F148" s="1">
        <f t="shared" si="4"/>
        <v>1</v>
      </c>
    </row>
    <row r="149" spans="1:6">
      <c r="A149" s="12">
        <v>578</v>
      </c>
      <c r="B149" s="12" t="s">
        <v>95</v>
      </c>
      <c r="C149" s="12" t="s">
        <v>242</v>
      </c>
      <c r="D149" s="1" t="str">
        <f t="shared" si="5"/>
        <v>北海道白老町</v>
      </c>
      <c r="E149" s="12">
        <v>578</v>
      </c>
      <c r="F149" s="1">
        <f t="shared" si="4"/>
        <v>1</v>
      </c>
    </row>
    <row r="150" spans="1:6">
      <c r="A150" s="12">
        <v>581</v>
      </c>
      <c r="B150" s="12" t="s">
        <v>95</v>
      </c>
      <c r="C150" s="12" t="s">
        <v>243</v>
      </c>
      <c r="D150" s="1" t="str">
        <f t="shared" si="5"/>
        <v>北海道厚真町</v>
      </c>
      <c r="E150" s="12">
        <v>581</v>
      </c>
      <c r="F150" s="1">
        <f t="shared" si="4"/>
        <v>1</v>
      </c>
    </row>
    <row r="151" spans="1:6">
      <c r="A151" s="12">
        <v>584</v>
      </c>
      <c r="B151" s="12" t="s">
        <v>95</v>
      </c>
      <c r="C151" s="12" t="s">
        <v>244</v>
      </c>
      <c r="D151" s="1" t="str">
        <f t="shared" si="5"/>
        <v>北海道洞爺湖町</v>
      </c>
      <c r="E151" s="12">
        <v>584</v>
      </c>
      <c r="F151" s="1">
        <f t="shared" si="4"/>
        <v>1</v>
      </c>
    </row>
    <row r="152" spans="1:6">
      <c r="A152" s="12">
        <v>585</v>
      </c>
      <c r="B152" s="12" t="s">
        <v>95</v>
      </c>
      <c r="C152" s="12" t="s">
        <v>245</v>
      </c>
      <c r="D152" s="1" t="str">
        <f t="shared" si="5"/>
        <v>北海道安平町</v>
      </c>
      <c r="E152" s="12">
        <v>585</v>
      </c>
      <c r="F152" s="1">
        <f t="shared" si="4"/>
        <v>1</v>
      </c>
    </row>
    <row r="153" spans="1:6">
      <c r="A153" s="12">
        <v>586</v>
      </c>
      <c r="B153" s="12" t="s">
        <v>95</v>
      </c>
      <c r="C153" s="12" t="s">
        <v>246</v>
      </c>
      <c r="D153" s="1" t="str">
        <f t="shared" si="5"/>
        <v>北海道むかわ町</v>
      </c>
      <c r="E153" s="12">
        <v>586</v>
      </c>
      <c r="F153" s="1">
        <f t="shared" si="4"/>
        <v>1</v>
      </c>
    </row>
    <row r="154" spans="1:6">
      <c r="A154" s="12">
        <v>601</v>
      </c>
      <c r="B154" s="12" t="s">
        <v>95</v>
      </c>
      <c r="C154" s="12" t="s">
        <v>247</v>
      </c>
      <c r="D154" s="1" t="str">
        <f t="shared" si="5"/>
        <v>北海道日高町</v>
      </c>
      <c r="E154" s="12">
        <v>601</v>
      </c>
      <c r="F154" s="1">
        <f t="shared" si="4"/>
        <v>1</v>
      </c>
    </row>
    <row r="155" spans="1:6">
      <c r="A155" s="12">
        <v>602</v>
      </c>
      <c r="B155" s="12" t="s">
        <v>95</v>
      </c>
      <c r="C155" s="12" t="s">
        <v>248</v>
      </c>
      <c r="D155" s="1" t="str">
        <f t="shared" si="5"/>
        <v>北海道平取町</v>
      </c>
      <c r="E155" s="12">
        <v>602</v>
      </c>
      <c r="F155" s="1">
        <f t="shared" si="4"/>
        <v>1</v>
      </c>
    </row>
    <row r="156" spans="1:6">
      <c r="A156" s="12">
        <v>604</v>
      </c>
      <c r="B156" s="12" t="s">
        <v>95</v>
      </c>
      <c r="C156" s="12" t="s">
        <v>249</v>
      </c>
      <c r="D156" s="1" t="str">
        <f t="shared" si="5"/>
        <v>北海道新冠町</v>
      </c>
      <c r="E156" s="12">
        <v>604</v>
      </c>
      <c r="F156" s="1">
        <f t="shared" si="4"/>
        <v>1</v>
      </c>
    </row>
    <row r="157" spans="1:6">
      <c r="A157" s="12">
        <v>607</v>
      </c>
      <c r="B157" s="12" t="s">
        <v>95</v>
      </c>
      <c r="C157" s="12" t="s">
        <v>250</v>
      </c>
      <c r="D157" s="1" t="str">
        <f t="shared" si="5"/>
        <v>北海道浦河町</v>
      </c>
      <c r="E157" s="12">
        <v>607</v>
      </c>
      <c r="F157" s="1">
        <f t="shared" si="4"/>
        <v>1</v>
      </c>
    </row>
    <row r="158" spans="1:6">
      <c r="A158" s="12">
        <v>608</v>
      </c>
      <c r="B158" s="12" t="s">
        <v>95</v>
      </c>
      <c r="C158" s="12" t="s">
        <v>251</v>
      </c>
      <c r="D158" s="1" t="str">
        <f t="shared" si="5"/>
        <v>北海道様似町</v>
      </c>
      <c r="E158" s="12">
        <v>608</v>
      </c>
      <c r="F158" s="1">
        <f t="shared" si="4"/>
        <v>1</v>
      </c>
    </row>
    <row r="159" spans="1:6">
      <c r="A159" s="12">
        <v>609</v>
      </c>
      <c r="B159" s="12" t="s">
        <v>95</v>
      </c>
      <c r="C159" s="12" t="s">
        <v>252</v>
      </c>
      <c r="D159" s="1" t="str">
        <f t="shared" si="5"/>
        <v>北海道えりも町</v>
      </c>
      <c r="E159" s="12">
        <v>609</v>
      </c>
      <c r="F159" s="1">
        <f t="shared" si="4"/>
        <v>1</v>
      </c>
    </row>
    <row r="160" spans="1:6">
      <c r="A160" s="12">
        <v>610</v>
      </c>
      <c r="B160" s="12" t="s">
        <v>95</v>
      </c>
      <c r="C160" s="12" t="s">
        <v>253</v>
      </c>
      <c r="D160" s="1" t="str">
        <f t="shared" si="5"/>
        <v>北海道新ひだか町</v>
      </c>
      <c r="E160" s="12">
        <v>610</v>
      </c>
      <c r="F160" s="1">
        <f t="shared" si="4"/>
        <v>1</v>
      </c>
    </row>
    <row r="161" spans="1:6">
      <c r="A161" s="12">
        <v>631</v>
      </c>
      <c r="B161" s="12" t="s">
        <v>95</v>
      </c>
      <c r="C161" s="12" t="s">
        <v>254</v>
      </c>
      <c r="D161" s="1" t="str">
        <f t="shared" si="5"/>
        <v>北海道音更町</v>
      </c>
      <c r="E161" s="12">
        <v>631</v>
      </c>
      <c r="F161" s="1">
        <f t="shared" si="4"/>
        <v>1</v>
      </c>
    </row>
    <row r="162" spans="1:6">
      <c r="A162" s="12">
        <v>632</v>
      </c>
      <c r="B162" s="12" t="s">
        <v>95</v>
      </c>
      <c r="C162" s="12" t="s">
        <v>255</v>
      </c>
      <c r="D162" s="1" t="str">
        <f t="shared" si="5"/>
        <v>北海道士幌町</v>
      </c>
      <c r="E162" s="12">
        <v>632</v>
      </c>
      <c r="F162" s="1">
        <f t="shared" si="4"/>
        <v>1</v>
      </c>
    </row>
    <row r="163" spans="1:6">
      <c r="A163" s="12">
        <v>633</v>
      </c>
      <c r="B163" s="12" t="s">
        <v>95</v>
      </c>
      <c r="C163" s="12" t="s">
        <v>256</v>
      </c>
      <c r="D163" s="1" t="str">
        <f t="shared" si="5"/>
        <v>北海道上士幌町</v>
      </c>
      <c r="E163" s="12">
        <v>633</v>
      </c>
      <c r="F163" s="1">
        <f t="shared" si="4"/>
        <v>1</v>
      </c>
    </row>
    <row r="164" spans="1:6">
      <c r="A164" s="12">
        <v>634</v>
      </c>
      <c r="B164" s="12" t="s">
        <v>95</v>
      </c>
      <c r="C164" s="12" t="s">
        <v>257</v>
      </c>
      <c r="D164" s="1" t="str">
        <f t="shared" si="5"/>
        <v>北海道鹿追町</v>
      </c>
      <c r="E164" s="12">
        <v>634</v>
      </c>
      <c r="F164" s="1">
        <f t="shared" si="4"/>
        <v>1</v>
      </c>
    </row>
    <row r="165" spans="1:6">
      <c r="A165" s="12">
        <v>635</v>
      </c>
      <c r="B165" s="12" t="s">
        <v>95</v>
      </c>
      <c r="C165" s="12" t="s">
        <v>258</v>
      </c>
      <c r="D165" s="1" t="str">
        <f t="shared" si="5"/>
        <v>北海道新得町</v>
      </c>
      <c r="E165" s="12">
        <v>635</v>
      </c>
      <c r="F165" s="1">
        <f t="shared" si="4"/>
        <v>1</v>
      </c>
    </row>
    <row r="166" spans="1:6">
      <c r="A166" s="12">
        <v>636</v>
      </c>
      <c r="B166" s="12" t="s">
        <v>95</v>
      </c>
      <c r="C166" s="12" t="s">
        <v>259</v>
      </c>
      <c r="D166" s="1" t="str">
        <f t="shared" si="5"/>
        <v>北海道清水町</v>
      </c>
      <c r="E166" s="12">
        <v>636</v>
      </c>
      <c r="F166" s="1">
        <f t="shared" si="4"/>
        <v>1</v>
      </c>
    </row>
    <row r="167" spans="1:6">
      <c r="A167" s="12">
        <v>637</v>
      </c>
      <c r="B167" s="12" t="s">
        <v>95</v>
      </c>
      <c r="C167" s="12" t="s">
        <v>260</v>
      </c>
      <c r="D167" s="1" t="str">
        <f t="shared" si="5"/>
        <v>北海道芽室町</v>
      </c>
      <c r="E167" s="12">
        <v>637</v>
      </c>
      <c r="F167" s="1">
        <f t="shared" si="4"/>
        <v>1</v>
      </c>
    </row>
    <row r="168" spans="1:6">
      <c r="A168" s="12">
        <v>638</v>
      </c>
      <c r="B168" s="12" t="s">
        <v>95</v>
      </c>
      <c r="C168" s="12" t="s">
        <v>261</v>
      </c>
      <c r="D168" s="1" t="str">
        <f t="shared" si="5"/>
        <v>北海道中札内村</v>
      </c>
      <c r="E168" s="12">
        <v>638</v>
      </c>
      <c r="F168" s="1">
        <f t="shared" si="4"/>
        <v>1</v>
      </c>
    </row>
    <row r="169" spans="1:6">
      <c r="A169" s="12">
        <v>639</v>
      </c>
      <c r="B169" s="12" t="s">
        <v>95</v>
      </c>
      <c r="C169" s="12" t="s">
        <v>262</v>
      </c>
      <c r="D169" s="1" t="str">
        <f t="shared" si="5"/>
        <v>北海道更別村</v>
      </c>
      <c r="E169" s="12">
        <v>639</v>
      </c>
      <c r="F169" s="1">
        <f t="shared" si="4"/>
        <v>1</v>
      </c>
    </row>
    <row r="170" spans="1:6">
      <c r="A170" s="12">
        <v>641</v>
      </c>
      <c r="B170" s="12" t="s">
        <v>95</v>
      </c>
      <c r="C170" s="12" t="s">
        <v>263</v>
      </c>
      <c r="D170" s="1" t="str">
        <f t="shared" si="5"/>
        <v>北海道大樹町</v>
      </c>
      <c r="E170" s="12">
        <v>641</v>
      </c>
      <c r="F170" s="1">
        <f t="shared" si="4"/>
        <v>1</v>
      </c>
    </row>
    <row r="171" spans="1:6">
      <c r="A171" s="12">
        <v>642</v>
      </c>
      <c r="B171" s="12" t="s">
        <v>95</v>
      </c>
      <c r="C171" s="12" t="s">
        <v>264</v>
      </c>
      <c r="D171" s="1" t="str">
        <f t="shared" si="5"/>
        <v>北海道広尾町</v>
      </c>
      <c r="E171" s="12">
        <v>642</v>
      </c>
      <c r="F171" s="1">
        <f t="shared" si="4"/>
        <v>1</v>
      </c>
    </row>
    <row r="172" spans="1:6">
      <c r="A172" s="12">
        <v>643</v>
      </c>
      <c r="B172" s="12" t="s">
        <v>95</v>
      </c>
      <c r="C172" s="12" t="s">
        <v>265</v>
      </c>
      <c r="D172" s="1" t="str">
        <f t="shared" si="5"/>
        <v>北海道幕別町</v>
      </c>
      <c r="E172" s="12">
        <v>643</v>
      </c>
      <c r="F172" s="1">
        <f t="shared" si="4"/>
        <v>1</v>
      </c>
    </row>
    <row r="173" spans="1:6">
      <c r="A173" s="12">
        <v>644</v>
      </c>
      <c r="B173" s="12" t="s">
        <v>95</v>
      </c>
      <c r="C173" s="12" t="s">
        <v>266</v>
      </c>
      <c r="D173" s="1" t="str">
        <f t="shared" si="5"/>
        <v>北海道池田町</v>
      </c>
      <c r="E173" s="12">
        <v>644</v>
      </c>
      <c r="F173" s="1">
        <f t="shared" si="4"/>
        <v>1</v>
      </c>
    </row>
    <row r="174" spans="1:6">
      <c r="A174" s="12">
        <v>645</v>
      </c>
      <c r="B174" s="12" t="s">
        <v>95</v>
      </c>
      <c r="C174" s="12" t="s">
        <v>267</v>
      </c>
      <c r="D174" s="1" t="str">
        <f t="shared" si="5"/>
        <v>北海道豊頃町</v>
      </c>
      <c r="E174" s="12">
        <v>645</v>
      </c>
      <c r="F174" s="1">
        <f t="shared" si="4"/>
        <v>1</v>
      </c>
    </row>
    <row r="175" spans="1:6">
      <c r="A175" s="12">
        <v>646</v>
      </c>
      <c r="B175" s="12" t="s">
        <v>95</v>
      </c>
      <c r="C175" s="12" t="s">
        <v>268</v>
      </c>
      <c r="D175" s="1" t="str">
        <f t="shared" si="5"/>
        <v>北海道本別町</v>
      </c>
      <c r="E175" s="12">
        <v>646</v>
      </c>
      <c r="F175" s="1">
        <f t="shared" si="4"/>
        <v>1</v>
      </c>
    </row>
    <row r="176" spans="1:6">
      <c r="A176" s="12">
        <v>647</v>
      </c>
      <c r="B176" s="12" t="s">
        <v>95</v>
      </c>
      <c r="C176" s="12" t="s">
        <v>269</v>
      </c>
      <c r="D176" s="1" t="str">
        <f t="shared" si="5"/>
        <v>北海道足寄町</v>
      </c>
      <c r="E176" s="12">
        <v>647</v>
      </c>
      <c r="F176" s="1">
        <f t="shared" si="4"/>
        <v>1</v>
      </c>
    </row>
    <row r="177" spans="1:6">
      <c r="A177" s="12">
        <v>648</v>
      </c>
      <c r="B177" s="12" t="s">
        <v>95</v>
      </c>
      <c r="C177" s="12" t="s">
        <v>270</v>
      </c>
      <c r="D177" s="1" t="str">
        <f t="shared" si="5"/>
        <v>北海道陸別町</v>
      </c>
      <c r="E177" s="12">
        <v>648</v>
      </c>
      <c r="F177" s="1">
        <f t="shared" si="4"/>
        <v>1</v>
      </c>
    </row>
    <row r="178" spans="1:6">
      <c r="A178" s="12">
        <v>649</v>
      </c>
      <c r="B178" s="12" t="s">
        <v>95</v>
      </c>
      <c r="C178" s="12" t="s">
        <v>271</v>
      </c>
      <c r="D178" s="1" t="str">
        <f t="shared" si="5"/>
        <v>北海道浦幌町</v>
      </c>
      <c r="E178" s="12">
        <v>649</v>
      </c>
      <c r="F178" s="1">
        <f t="shared" si="4"/>
        <v>1</v>
      </c>
    </row>
    <row r="179" spans="1:6">
      <c r="A179" s="12">
        <v>661</v>
      </c>
      <c r="B179" s="12" t="s">
        <v>95</v>
      </c>
      <c r="C179" s="12" t="s">
        <v>272</v>
      </c>
      <c r="D179" s="1" t="str">
        <f t="shared" si="5"/>
        <v>北海道釧路町</v>
      </c>
      <c r="E179" s="12">
        <v>661</v>
      </c>
      <c r="F179" s="1">
        <f t="shared" si="4"/>
        <v>1</v>
      </c>
    </row>
    <row r="180" spans="1:6">
      <c r="A180" s="12">
        <v>662</v>
      </c>
      <c r="B180" s="12" t="s">
        <v>95</v>
      </c>
      <c r="C180" s="12" t="s">
        <v>273</v>
      </c>
      <c r="D180" s="1" t="str">
        <f t="shared" si="5"/>
        <v>北海道厚岸町</v>
      </c>
      <c r="E180" s="12">
        <v>662</v>
      </c>
      <c r="F180" s="1">
        <f t="shared" si="4"/>
        <v>1</v>
      </c>
    </row>
    <row r="181" spans="1:6">
      <c r="A181" s="12">
        <v>663</v>
      </c>
      <c r="B181" s="12" t="s">
        <v>95</v>
      </c>
      <c r="C181" s="12" t="s">
        <v>274</v>
      </c>
      <c r="D181" s="1" t="str">
        <f t="shared" si="5"/>
        <v>北海道浜中町</v>
      </c>
      <c r="E181" s="12">
        <v>663</v>
      </c>
      <c r="F181" s="1">
        <f t="shared" si="4"/>
        <v>1</v>
      </c>
    </row>
    <row r="182" spans="1:6">
      <c r="A182" s="12">
        <v>664</v>
      </c>
      <c r="B182" s="12" t="s">
        <v>95</v>
      </c>
      <c r="C182" s="12" t="s">
        <v>275</v>
      </c>
      <c r="D182" s="1" t="str">
        <f t="shared" si="5"/>
        <v>北海道標茶町</v>
      </c>
      <c r="E182" s="12">
        <v>664</v>
      </c>
      <c r="F182" s="1">
        <f t="shared" si="4"/>
        <v>1</v>
      </c>
    </row>
    <row r="183" spans="1:6">
      <c r="A183" s="12">
        <v>665</v>
      </c>
      <c r="B183" s="12" t="s">
        <v>95</v>
      </c>
      <c r="C183" s="12" t="s">
        <v>276</v>
      </c>
      <c r="D183" s="1" t="str">
        <f t="shared" si="5"/>
        <v>北海道弟子屈町</v>
      </c>
      <c r="E183" s="12">
        <v>665</v>
      </c>
      <c r="F183" s="1">
        <f t="shared" si="4"/>
        <v>1</v>
      </c>
    </row>
    <row r="184" spans="1:6">
      <c r="A184" s="12">
        <v>667</v>
      </c>
      <c r="B184" s="12" t="s">
        <v>95</v>
      </c>
      <c r="C184" s="12" t="s">
        <v>277</v>
      </c>
      <c r="D184" s="1" t="str">
        <f t="shared" si="5"/>
        <v>北海道鶴居村</v>
      </c>
      <c r="E184" s="12">
        <v>667</v>
      </c>
      <c r="F184" s="1">
        <f t="shared" si="4"/>
        <v>1</v>
      </c>
    </row>
    <row r="185" spans="1:6">
      <c r="A185" s="12">
        <v>668</v>
      </c>
      <c r="B185" s="12" t="s">
        <v>95</v>
      </c>
      <c r="C185" s="12" t="s">
        <v>278</v>
      </c>
      <c r="D185" s="1" t="str">
        <f t="shared" si="5"/>
        <v>北海道白糠町</v>
      </c>
      <c r="E185" s="12">
        <v>668</v>
      </c>
      <c r="F185" s="1">
        <f t="shared" si="4"/>
        <v>1</v>
      </c>
    </row>
    <row r="186" spans="1:6">
      <c r="A186" s="12">
        <v>691</v>
      </c>
      <c r="B186" s="12" t="s">
        <v>95</v>
      </c>
      <c r="C186" s="12" t="s">
        <v>279</v>
      </c>
      <c r="D186" s="1" t="str">
        <f t="shared" si="5"/>
        <v>北海道別海町</v>
      </c>
      <c r="E186" s="12">
        <v>691</v>
      </c>
      <c r="F186" s="1">
        <f t="shared" si="4"/>
        <v>1</v>
      </c>
    </row>
    <row r="187" spans="1:6">
      <c r="A187" s="12">
        <v>692</v>
      </c>
      <c r="B187" s="12" t="s">
        <v>95</v>
      </c>
      <c r="C187" s="12" t="s">
        <v>280</v>
      </c>
      <c r="D187" s="1" t="str">
        <f t="shared" si="5"/>
        <v>北海道中標津町</v>
      </c>
      <c r="E187" s="12">
        <v>692</v>
      </c>
      <c r="F187" s="1">
        <f t="shared" si="4"/>
        <v>1</v>
      </c>
    </row>
    <row r="188" spans="1:6">
      <c r="A188" s="12">
        <v>693</v>
      </c>
      <c r="B188" s="12" t="s">
        <v>95</v>
      </c>
      <c r="C188" s="12" t="s">
        <v>281</v>
      </c>
      <c r="D188" s="1" t="str">
        <f t="shared" si="5"/>
        <v>北海道標津町</v>
      </c>
      <c r="E188" s="12">
        <v>693</v>
      </c>
      <c r="F188" s="1">
        <f t="shared" si="4"/>
        <v>1</v>
      </c>
    </row>
    <row r="189" spans="1:6">
      <c r="A189" s="12">
        <v>694</v>
      </c>
      <c r="B189" s="12" t="s">
        <v>95</v>
      </c>
      <c r="C189" s="12" t="s">
        <v>282</v>
      </c>
      <c r="D189" s="1" t="str">
        <f t="shared" si="5"/>
        <v>北海道羅臼町</v>
      </c>
      <c r="E189" s="12">
        <v>694</v>
      </c>
      <c r="F189" s="1">
        <f t="shared" si="4"/>
        <v>1</v>
      </c>
    </row>
    <row r="190" spans="1:6">
      <c r="A190" s="12">
        <v>695</v>
      </c>
      <c r="B190" s="12" t="s">
        <v>95</v>
      </c>
      <c r="C190" s="12" t="s">
        <v>283</v>
      </c>
      <c r="D190" s="1" t="str">
        <f t="shared" si="5"/>
        <v>北海道色丹村</v>
      </c>
      <c r="E190" s="12">
        <v>695</v>
      </c>
      <c r="F190" s="1">
        <f t="shared" si="4"/>
        <v>1</v>
      </c>
    </row>
    <row r="191" spans="1:6">
      <c r="A191" s="12">
        <v>696</v>
      </c>
      <c r="B191" s="12" t="s">
        <v>95</v>
      </c>
      <c r="C191" s="12" t="s">
        <v>2083</v>
      </c>
      <c r="D191" s="1" t="str">
        <f t="shared" si="5"/>
        <v>北海道泊村　（国後郡）</v>
      </c>
      <c r="E191" s="12">
        <v>696</v>
      </c>
      <c r="F191" s="1">
        <f t="shared" si="4"/>
        <v>1</v>
      </c>
    </row>
    <row r="192" spans="1:6">
      <c r="A192" s="12">
        <v>697</v>
      </c>
      <c r="B192" s="12" t="s">
        <v>95</v>
      </c>
      <c r="C192" s="12" t="s">
        <v>284</v>
      </c>
      <c r="D192" s="1" t="str">
        <f t="shared" si="5"/>
        <v>北海道留夜別村</v>
      </c>
      <c r="E192" s="12">
        <v>697</v>
      </c>
      <c r="F192" s="1">
        <f t="shared" si="4"/>
        <v>1</v>
      </c>
    </row>
    <row r="193" spans="1:6">
      <c r="A193" s="12">
        <v>698</v>
      </c>
      <c r="B193" s="12" t="s">
        <v>95</v>
      </c>
      <c r="C193" s="12" t="s">
        <v>285</v>
      </c>
      <c r="D193" s="1" t="str">
        <f t="shared" si="5"/>
        <v>北海道留別村</v>
      </c>
      <c r="E193" s="12">
        <v>698</v>
      </c>
      <c r="F193" s="1">
        <f t="shared" si="4"/>
        <v>1</v>
      </c>
    </row>
    <row r="194" spans="1:6">
      <c r="A194" s="12">
        <v>699</v>
      </c>
      <c r="B194" s="12" t="s">
        <v>95</v>
      </c>
      <c r="C194" s="12" t="s">
        <v>286</v>
      </c>
      <c r="D194" s="1" t="str">
        <f t="shared" si="5"/>
        <v>北海道紗那村</v>
      </c>
      <c r="E194" s="12">
        <v>699</v>
      </c>
      <c r="F194" s="1">
        <f t="shared" ref="F194:F257" si="6">COUNTIF(D:D,D194)</f>
        <v>1</v>
      </c>
    </row>
    <row r="195" spans="1:6">
      <c r="A195" s="12">
        <v>700</v>
      </c>
      <c r="B195" s="12" t="s">
        <v>95</v>
      </c>
      <c r="C195" s="12" t="s">
        <v>287</v>
      </c>
      <c r="D195" s="1" t="str">
        <f t="shared" ref="D195:D258" si="7">B195&amp;C195</f>
        <v>北海道蘂取村</v>
      </c>
      <c r="E195" s="12">
        <v>700</v>
      </c>
      <c r="F195" s="1">
        <f t="shared" si="6"/>
        <v>1</v>
      </c>
    </row>
    <row r="196" spans="1:6">
      <c r="A196" s="12">
        <v>201</v>
      </c>
      <c r="B196" s="12" t="s">
        <v>288</v>
      </c>
      <c r="C196" s="12" t="s">
        <v>289</v>
      </c>
      <c r="D196" s="1" t="str">
        <f t="shared" si="7"/>
        <v>青森県青森市</v>
      </c>
      <c r="E196" s="12">
        <v>201</v>
      </c>
      <c r="F196" s="1">
        <f t="shared" si="6"/>
        <v>1</v>
      </c>
    </row>
    <row r="197" spans="1:6">
      <c r="A197" s="12">
        <v>202</v>
      </c>
      <c r="B197" s="12" t="s">
        <v>288</v>
      </c>
      <c r="C197" s="12" t="s">
        <v>290</v>
      </c>
      <c r="D197" s="1" t="str">
        <f t="shared" si="7"/>
        <v>青森県弘前市</v>
      </c>
      <c r="E197" s="12">
        <v>202</v>
      </c>
      <c r="F197" s="1">
        <f t="shared" si="6"/>
        <v>1</v>
      </c>
    </row>
    <row r="198" spans="1:6">
      <c r="A198" s="12">
        <v>203</v>
      </c>
      <c r="B198" s="12" t="s">
        <v>288</v>
      </c>
      <c r="C198" s="12" t="s">
        <v>291</v>
      </c>
      <c r="D198" s="1" t="str">
        <f t="shared" si="7"/>
        <v>青森県八戸市</v>
      </c>
      <c r="E198" s="12">
        <v>203</v>
      </c>
      <c r="F198" s="1">
        <f t="shared" si="6"/>
        <v>1</v>
      </c>
    </row>
    <row r="199" spans="1:6">
      <c r="A199" s="12">
        <v>204</v>
      </c>
      <c r="B199" s="12" t="s">
        <v>288</v>
      </c>
      <c r="C199" s="12" t="s">
        <v>292</v>
      </c>
      <c r="D199" s="1" t="str">
        <f t="shared" si="7"/>
        <v>青森県黒石市</v>
      </c>
      <c r="E199" s="12">
        <v>204</v>
      </c>
      <c r="F199" s="1">
        <f t="shared" si="6"/>
        <v>1</v>
      </c>
    </row>
    <row r="200" spans="1:6">
      <c r="A200" s="12">
        <v>205</v>
      </c>
      <c r="B200" s="12" t="s">
        <v>288</v>
      </c>
      <c r="C200" s="12" t="s">
        <v>293</v>
      </c>
      <c r="D200" s="1" t="str">
        <f t="shared" si="7"/>
        <v>青森県五所川原市</v>
      </c>
      <c r="E200" s="12">
        <v>205</v>
      </c>
      <c r="F200" s="1">
        <f t="shared" si="6"/>
        <v>1</v>
      </c>
    </row>
    <row r="201" spans="1:6">
      <c r="A201" s="12">
        <v>206</v>
      </c>
      <c r="B201" s="12" t="s">
        <v>288</v>
      </c>
      <c r="C201" s="12" t="s">
        <v>294</v>
      </c>
      <c r="D201" s="1" t="str">
        <f t="shared" si="7"/>
        <v>青森県十和田市</v>
      </c>
      <c r="E201" s="12">
        <v>206</v>
      </c>
      <c r="F201" s="1">
        <f t="shared" si="6"/>
        <v>1</v>
      </c>
    </row>
    <row r="202" spans="1:6">
      <c r="A202" s="12">
        <v>207</v>
      </c>
      <c r="B202" s="12" t="s">
        <v>288</v>
      </c>
      <c r="C202" s="12" t="s">
        <v>295</v>
      </c>
      <c r="D202" s="1" t="str">
        <f t="shared" si="7"/>
        <v>青森県三沢市</v>
      </c>
      <c r="E202" s="12">
        <v>207</v>
      </c>
      <c r="F202" s="1">
        <f t="shared" si="6"/>
        <v>1</v>
      </c>
    </row>
    <row r="203" spans="1:6">
      <c r="A203" s="12">
        <v>208</v>
      </c>
      <c r="B203" s="12" t="s">
        <v>288</v>
      </c>
      <c r="C203" s="12" t="s">
        <v>296</v>
      </c>
      <c r="D203" s="1" t="str">
        <f t="shared" si="7"/>
        <v>青森県むつ市</v>
      </c>
      <c r="E203" s="12">
        <v>208</v>
      </c>
      <c r="F203" s="1">
        <f t="shared" si="6"/>
        <v>1</v>
      </c>
    </row>
    <row r="204" spans="1:6">
      <c r="A204" s="12">
        <v>209</v>
      </c>
      <c r="B204" s="12" t="s">
        <v>288</v>
      </c>
      <c r="C204" s="12" t="s">
        <v>297</v>
      </c>
      <c r="D204" s="1" t="str">
        <f t="shared" si="7"/>
        <v>青森県つがる市</v>
      </c>
      <c r="E204" s="12">
        <v>209</v>
      </c>
      <c r="F204" s="1">
        <f t="shared" si="6"/>
        <v>1</v>
      </c>
    </row>
    <row r="205" spans="1:6">
      <c r="A205" s="12">
        <v>210</v>
      </c>
      <c r="B205" s="12" t="s">
        <v>288</v>
      </c>
      <c r="C205" s="12" t="s">
        <v>298</v>
      </c>
      <c r="D205" s="1" t="str">
        <f t="shared" si="7"/>
        <v>青森県平川市</v>
      </c>
      <c r="E205" s="12">
        <v>210</v>
      </c>
      <c r="F205" s="1">
        <f t="shared" si="6"/>
        <v>1</v>
      </c>
    </row>
    <row r="206" spans="1:6">
      <c r="A206" s="12">
        <v>301</v>
      </c>
      <c r="B206" s="12" t="s">
        <v>288</v>
      </c>
      <c r="C206" s="12" t="s">
        <v>299</v>
      </c>
      <c r="D206" s="1" t="str">
        <f t="shared" si="7"/>
        <v>青森県平内町</v>
      </c>
      <c r="E206" s="12">
        <v>301</v>
      </c>
      <c r="F206" s="1">
        <f t="shared" si="6"/>
        <v>1</v>
      </c>
    </row>
    <row r="207" spans="1:6">
      <c r="A207" s="12">
        <v>303</v>
      </c>
      <c r="B207" s="12" t="s">
        <v>288</v>
      </c>
      <c r="C207" s="12" t="s">
        <v>300</v>
      </c>
      <c r="D207" s="1" t="str">
        <f t="shared" si="7"/>
        <v>青森県今別町</v>
      </c>
      <c r="E207" s="12">
        <v>303</v>
      </c>
      <c r="F207" s="1">
        <f t="shared" si="6"/>
        <v>1</v>
      </c>
    </row>
    <row r="208" spans="1:6">
      <c r="A208" s="12">
        <v>304</v>
      </c>
      <c r="B208" s="12" t="s">
        <v>288</v>
      </c>
      <c r="C208" s="12" t="s">
        <v>301</v>
      </c>
      <c r="D208" s="1" t="str">
        <f t="shared" si="7"/>
        <v>青森県蓬田村</v>
      </c>
      <c r="E208" s="12">
        <v>304</v>
      </c>
      <c r="F208" s="1">
        <f t="shared" si="6"/>
        <v>1</v>
      </c>
    </row>
    <row r="209" spans="1:6">
      <c r="A209" s="12">
        <v>307</v>
      </c>
      <c r="B209" s="12" t="s">
        <v>288</v>
      </c>
      <c r="C209" s="12" t="s">
        <v>302</v>
      </c>
      <c r="D209" s="1" t="str">
        <f t="shared" si="7"/>
        <v>青森県外ヶ浜町</v>
      </c>
      <c r="E209" s="12">
        <v>307</v>
      </c>
      <c r="F209" s="1">
        <f t="shared" si="6"/>
        <v>1</v>
      </c>
    </row>
    <row r="210" spans="1:6">
      <c r="A210" s="12">
        <v>321</v>
      </c>
      <c r="B210" s="12" t="s">
        <v>288</v>
      </c>
      <c r="C210" s="12" t="s">
        <v>303</v>
      </c>
      <c r="D210" s="1" t="str">
        <f t="shared" si="7"/>
        <v>青森県鰺ヶ沢町</v>
      </c>
      <c r="E210" s="12">
        <v>321</v>
      </c>
      <c r="F210" s="1">
        <f t="shared" si="6"/>
        <v>1</v>
      </c>
    </row>
    <row r="211" spans="1:6">
      <c r="A211" s="12">
        <v>323</v>
      </c>
      <c r="B211" s="12" t="s">
        <v>288</v>
      </c>
      <c r="C211" s="12" t="s">
        <v>304</v>
      </c>
      <c r="D211" s="1" t="str">
        <f t="shared" si="7"/>
        <v>青森県深浦町</v>
      </c>
      <c r="E211" s="12">
        <v>323</v>
      </c>
      <c r="F211" s="1">
        <f t="shared" si="6"/>
        <v>1</v>
      </c>
    </row>
    <row r="212" spans="1:6">
      <c r="A212" s="12">
        <v>343</v>
      </c>
      <c r="B212" s="12" t="s">
        <v>288</v>
      </c>
      <c r="C212" s="12" t="s">
        <v>305</v>
      </c>
      <c r="D212" s="1" t="str">
        <f t="shared" si="7"/>
        <v>青森県西目屋村</v>
      </c>
      <c r="E212" s="12">
        <v>343</v>
      </c>
      <c r="F212" s="1">
        <f t="shared" si="6"/>
        <v>1</v>
      </c>
    </row>
    <row r="213" spans="1:6">
      <c r="A213" s="12">
        <v>361</v>
      </c>
      <c r="B213" s="12" t="s">
        <v>288</v>
      </c>
      <c r="C213" s="12" t="s">
        <v>306</v>
      </c>
      <c r="D213" s="1" t="str">
        <f t="shared" si="7"/>
        <v>青森県藤崎町</v>
      </c>
      <c r="E213" s="12">
        <v>361</v>
      </c>
      <c r="F213" s="1">
        <f t="shared" si="6"/>
        <v>1</v>
      </c>
    </row>
    <row r="214" spans="1:6">
      <c r="A214" s="12">
        <v>362</v>
      </c>
      <c r="B214" s="12" t="s">
        <v>288</v>
      </c>
      <c r="C214" s="12" t="s">
        <v>307</v>
      </c>
      <c r="D214" s="1" t="str">
        <f t="shared" si="7"/>
        <v>青森県大鰐町</v>
      </c>
      <c r="E214" s="12">
        <v>362</v>
      </c>
      <c r="F214" s="1">
        <f t="shared" si="6"/>
        <v>1</v>
      </c>
    </row>
    <row r="215" spans="1:6">
      <c r="A215" s="12">
        <v>367</v>
      </c>
      <c r="B215" s="12" t="s">
        <v>288</v>
      </c>
      <c r="C215" s="12" t="s">
        <v>308</v>
      </c>
      <c r="D215" s="1" t="str">
        <f t="shared" si="7"/>
        <v>青森県田舎館村</v>
      </c>
      <c r="E215" s="12">
        <v>367</v>
      </c>
      <c r="F215" s="1">
        <f t="shared" si="6"/>
        <v>1</v>
      </c>
    </row>
    <row r="216" spans="1:6">
      <c r="A216" s="12">
        <v>381</v>
      </c>
      <c r="B216" s="12" t="s">
        <v>288</v>
      </c>
      <c r="C216" s="12" t="s">
        <v>309</v>
      </c>
      <c r="D216" s="1" t="str">
        <f t="shared" si="7"/>
        <v>青森県板柳町</v>
      </c>
      <c r="E216" s="12">
        <v>381</v>
      </c>
      <c r="F216" s="1">
        <f t="shared" si="6"/>
        <v>1</v>
      </c>
    </row>
    <row r="217" spans="1:6">
      <c r="A217" s="12">
        <v>384</v>
      </c>
      <c r="B217" s="12" t="s">
        <v>288</v>
      </c>
      <c r="C217" s="12" t="s">
        <v>310</v>
      </c>
      <c r="D217" s="1" t="str">
        <f t="shared" si="7"/>
        <v>青森県鶴田町</v>
      </c>
      <c r="E217" s="12">
        <v>384</v>
      </c>
      <c r="F217" s="1">
        <f t="shared" si="6"/>
        <v>1</v>
      </c>
    </row>
    <row r="218" spans="1:6">
      <c r="A218" s="12">
        <v>387</v>
      </c>
      <c r="B218" s="12" t="s">
        <v>288</v>
      </c>
      <c r="C218" s="12" t="s">
        <v>311</v>
      </c>
      <c r="D218" s="1" t="str">
        <f t="shared" si="7"/>
        <v>青森県中泊町</v>
      </c>
      <c r="E218" s="12">
        <v>387</v>
      </c>
      <c r="F218" s="1">
        <f t="shared" si="6"/>
        <v>1</v>
      </c>
    </row>
    <row r="219" spans="1:6">
      <c r="A219" s="12">
        <v>401</v>
      </c>
      <c r="B219" s="12" t="s">
        <v>288</v>
      </c>
      <c r="C219" s="12" t="s">
        <v>312</v>
      </c>
      <c r="D219" s="1" t="str">
        <f t="shared" si="7"/>
        <v>青森県野辺地町</v>
      </c>
      <c r="E219" s="12">
        <v>401</v>
      </c>
      <c r="F219" s="1">
        <f t="shared" si="6"/>
        <v>1</v>
      </c>
    </row>
    <row r="220" spans="1:6">
      <c r="A220" s="12">
        <v>402</v>
      </c>
      <c r="B220" s="12" t="s">
        <v>288</v>
      </c>
      <c r="C220" s="12" t="s">
        <v>313</v>
      </c>
      <c r="D220" s="1" t="str">
        <f t="shared" si="7"/>
        <v>青森県七戸町</v>
      </c>
      <c r="E220" s="12">
        <v>402</v>
      </c>
      <c r="F220" s="1">
        <f t="shared" si="6"/>
        <v>1</v>
      </c>
    </row>
    <row r="221" spans="1:6">
      <c r="A221" s="12">
        <v>405</v>
      </c>
      <c r="B221" s="12" t="s">
        <v>288</v>
      </c>
      <c r="C221" s="12" t="s">
        <v>314</v>
      </c>
      <c r="D221" s="1" t="str">
        <f t="shared" si="7"/>
        <v>青森県六戸町</v>
      </c>
      <c r="E221" s="12">
        <v>405</v>
      </c>
      <c r="F221" s="1">
        <f t="shared" si="6"/>
        <v>1</v>
      </c>
    </row>
    <row r="222" spans="1:6">
      <c r="A222" s="12">
        <v>406</v>
      </c>
      <c r="B222" s="12" t="s">
        <v>288</v>
      </c>
      <c r="C222" s="12" t="s">
        <v>315</v>
      </c>
      <c r="D222" s="1" t="str">
        <f t="shared" si="7"/>
        <v>青森県横浜町</v>
      </c>
      <c r="E222" s="12">
        <v>406</v>
      </c>
      <c r="F222" s="1">
        <f t="shared" si="6"/>
        <v>1</v>
      </c>
    </row>
    <row r="223" spans="1:6">
      <c r="A223" s="12">
        <v>408</v>
      </c>
      <c r="B223" s="12" t="s">
        <v>288</v>
      </c>
      <c r="C223" s="12" t="s">
        <v>316</v>
      </c>
      <c r="D223" s="1" t="str">
        <f t="shared" si="7"/>
        <v>青森県東北町</v>
      </c>
      <c r="E223" s="12">
        <v>408</v>
      </c>
      <c r="F223" s="1">
        <f t="shared" si="6"/>
        <v>1</v>
      </c>
    </row>
    <row r="224" spans="1:6">
      <c r="A224" s="12">
        <v>411</v>
      </c>
      <c r="B224" s="12" t="s">
        <v>288</v>
      </c>
      <c r="C224" s="12" t="s">
        <v>317</v>
      </c>
      <c r="D224" s="1" t="str">
        <f t="shared" si="7"/>
        <v>青森県六ヶ所村</v>
      </c>
      <c r="E224" s="12">
        <v>411</v>
      </c>
      <c r="F224" s="1">
        <f t="shared" si="6"/>
        <v>1</v>
      </c>
    </row>
    <row r="225" spans="1:6">
      <c r="A225" s="12">
        <v>412</v>
      </c>
      <c r="B225" s="12" t="s">
        <v>288</v>
      </c>
      <c r="C225" s="12" t="s">
        <v>318</v>
      </c>
      <c r="D225" s="1" t="str">
        <f t="shared" si="7"/>
        <v>青森県おいらせ町</v>
      </c>
      <c r="E225" s="12">
        <v>412</v>
      </c>
      <c r="F225" s="1">
        <f t="shared" si="6"/>
        <v>1</v>
      </c>
    </row>
    <row r="226" spans="1:6">
      <c r="A226" s="12">
        <v>423</v>
      </c>
      <c r="B226" s="12" t="s">
        <v>288</v>
      </c>
      <c r="C226" s="12" t="s">
        <v>319</v>
      </c>
      <c r="D226" s="1" t="str">
        <f t="shared" si="7"/>
        <v>青森県大間町</v>
      </c>
      <c r="E226" s="12">
        <v>423</v>
      </c>
      <c r="F226" s="1">
        <f t="shared" si="6"/>
        <v>1</v>
      </c>
    </row>
    <row r="227" spans="1:6">
      <c r="A227" s="12">
        <v>424</v>
      </c>
      <c r="B227" s="12" t="s">
        <v>288</v>
      </c>
      <c r="C227" s="12" t="s">
        <v>320</v>
      </c>
      <c r="D227" s="1" t="str">
        <f t="shared" si="7"/>
        <v>青森県東通村</v>
      </c>
      <c r="E227" s="12">
        <v>424</v>
      </c>
      <c r="F227" s="1">
        <f t="shared" si="6"/>
        <v>1</v>
      </c>
    </row>
    <row r="228" spans="1:6">
      <c r="A228" s="12">
        <v>425</v>
      </c>
      <c r="B228" s="12" t="s">
        <v>288</v>
      </c>
      <c r="C228" s="12" t="s">
        <v>321</v>
      </c>
      <c r="D228" s="1" t="str">
        <f t="shared" si="7"/>
        <v>青森県風間浦村</v>
      </c>
      <c r="E228" s="12">
        <v>425</v>
      </c>
      <c r="F228" s="1">
        <f t="shared" si="6"/>
        <v>1</v>
      </c>
    </row>
    <row r="229" spans="1:6">
      <c r="A229" s="12">
        <v>426</v>
      </c>
      <c r="B229" s="12" t="s">
        <v>288</v>
      </c>
      <c r="C229" s="12" t="s">
        <v>322</v>
      </c>
      <c r="D229" s="1" t="str">
        <f t="shared" si="7"/>
        <v>青森県佐井村</v>
      </c>
      <c r="E229" s="12">
        <v>426</v>
      </c>
      <c r="F229" s="1">
        <f t="shared" si="6"/>
        <v>1</v>
      </c>
    </row>
    <row r="230" spans="1:6">
      <c r="A230" s="12">
        <v>441</v>
      </c>
      <c r="B230" s="12" t="s">
        <v>288</v>
      </c>
      <c r="C230" s="12" t="s">
        <v>323</v>
      </c>
      <c r="D230" s="1" t="str">
        <f t="shared" si="7"/>
        <v>青森県三戸町</v>
      </c>
      <c r="E230" s="12">
        <v>441</v>
      </c>
      <c r="F230" s="1">
        <f t="shared" si="6"/>
        <v>1</v>
      </c>
    </row>
    <row r="231" spans="1:6">
      <c r="A231" s="12">
        <v>442</v>
      </c>
      <c r="B231" s="12" t="s">
        <v>288</v>
      </c>
      <c r="C231" s="12" t="s">
        <v>324</v>
      </c>
      <c r="D231" s="1" t="str">
        <f t="shared" si="7"/>
        <v>青森県五戸町</v>
      </c>
      <c r="E231" s="12">
        <v>442</v>
      </c>
      <c r="F231" s="1">
        <f t="shared" si="6"/>
        <v>1</v>
      </c>
    </row>
    <row r="232" spans="1:6">
      <c r="A232" s="12">
        <v>443</v>
      </c>
      <c r="B232" s="12" t="s">
        <v>288</v>
      </c>
      <c r="C232" s="12" t="s">
        <v>325</v>
      </c>
      <c r="D232" s="1" t="str">
        <f t="shared" si="7"/>
        <v>青森県田子町</v>
      </c>
      <c r="E232" s="12">
        <v>443</v>
      </c>
      <c r="F232" s="1">
        <f t="shared" si="6"/>
        <v>1</v>
      </c>
    </row>
    <row r="233" spans="1:6">
      <c r="A233" s="12">
        <v>445</v>
      </c>
      <c r="B233" s="12" t="s">
        <v>288</v>
      </c>
      <c r="C233" s="12" t="s">
        <v>326</v>
      </c>
      <c r="D233" s="1" t="str">
        <f t="shared" si="7"/>
        <v>青森県南部町</v>
      </c>
      <c r="E233" s="12">
        <v>445</v>
      </c>
      <c r="F233" s="1">
        <f t="shared" si="6"/>
        <v>1</v>
      </c>
    </row>
    <row r="234" spans="1:6">
      <c r="A234" s="12">
        <v>446</v>
      </c>
      <c r="B234" s="12" t="s">
        <v>288</v>
      </c>
      <c r="C234" s="12" t="s">
        <v>327</v>
      </c>
      <c r="D234" s="1" t="str">
        <f t="shared" si="7"/>
        <v>青森県階上町</v>
      </c>
      <c r="E234" s="12">
        <v>446</v>
      </c>
      <c r="F234" s="1">
        <f t="shared" si="6"/>
        <v>1</v>
      </c>
    </row>
    <row r="235" spans="1:6">
      <c r="A235" s="12">
        <v>450</v>
      </c>
      <c r="B235" s="12" t="s">
        <v>288</v>
      </c>
      <c r="C235" s="12" t="s">
        <v>328</v>
      </c>
      <c r="D235" s="1" t="str">
        <f t="shared" si="7"/>
        <v>青森県新郷村</v>
      </c>
      <c r="E235" s="12">
        <v>450</v>
      </c>
      <c r="F235" s="1">
        <f t="shared" si="6"/>
        <v>1</v>
      </c>
    </row>
    <row r="236" spans="1:6">
      <c r="A236" s="12">
        <v>201</v>
      </c>
      <c r="B236" s="12" t="s">
        <v>329</v>
      </c>
      <c r="C236" s="12" t="s">
        <v>330</v>
      </c>
      <c r="D236" s="1" t="str">
        <f t="shared" si="7"/>
        <v>岩手県盛岡市</v>
      </c>
      <c r="E236" s="12">
        <v>201</v>
      </c>
      <c r="F236" s="1">
        <f t="shared" si="6"/>
        <v>1</v>
      </c>
    </row>
    <row r="237" spans="1:6">
      <c r="A237" s="12">
        <v>202</v>
      </c>
      <c r="B237" s="12" t="s">
        <v>329</v>
      </c>
      <c r="C237" s="12" t="s">
        <v>331</v>
      </c>
      <c r="D237" s="1" t="str">
        <f t="shared" si="7"/>
        <v>岩手県宮古市</v>
      </c>
      <c r="E237" s="12">
        <v>202</v>
      </c>
      <c r="F237" s="1">
        <f t="shared" si="6"/>
        <v>1</v>
      </c>
    </row>
    <row r="238" spans="1:6">
      <c r="A238" s="12">
        <v>203</v>
      </c>
      <c r="B238" s="12" t="s">
        <v>329</v>
      </c>
      <c r="C238" s="12" t="s">
        <v>332</v>
      </c>
      <c r="D238" s="1" t="str">
        <f t="shared" si="7"/>
        <v>岩手県大船渡市</v>
      </c>
      <c r="E238" s="12">
        <v>203</v>
      </c>
      <c r="F238" s="1">
        <f t="shared" si="6"/>
        <v>1</v>
      </c>
    </row>
    <row r="239" spans="1:6">
      <c r="A239" s="12">
        <v>205</v>
      </c>
      <c r="B239" s="12" t="s">
        <v>329</v>
      </c>
      <c r="C239" s="12" t="s">
        <v>333</v>
      </c>
      <c r="D239" s="1" t="str">
        <f t="shared" si="7"/>
        <v>岩手県花巻市</v>
      </c>
      <c r="E239" s="12">
        <v>205</v>
      </c>
      <c r="F239" s="1">
        <f t="shared" si="6"/>
        <v>1</v>
      </c>
    </row>
    <row r="240" spans="1:6">
      <c r="A240" s="12">
        <v>206</v>
      </c>
      <c r="B240" s="12" t="s">
        <v>329</v>
      </c>
      <c r="C240" s="12" t="s">
        <v>334</v>
      </c>
      <c r="D240" s="1" t="str">
        <f t="shared" si="7"/>
        <v>岩手県北上市</v>
      </c>
      <c r="E240" s="12">
        <v>206</v>
      </c>
      <c r="F240" s="1">
        <f t="shared" si="6"/>
        <v>1</v>
      </c>
    </row>
    <row r="241" spans="1:6">
      <c r="A241" s="12">
        <v>207</v>
      </c>
      <c r="B241" s="12" t="s">
        <v>329</v>
      </c>
      <c r="C241" s="12" t="s">
        <v>335</v>
      </c>
      <c r="D241" s="1" t="str">
        <f t="shared" si="7"/>
        <v>岩手県久慈市</v>
      </c>
      <c r="E241" s="12">
        <v>207</v>
      </c>
      <c r="F241" s="1">
        <f t="shared" si="6"/>
        <v>1</v>
      </c>
    </row>
    <row r="242" spans="1:6">
      <c r="A242" s="12">
        <v>208</v>
      </c>
      <c r="B242" s="12" t="s">
        <v>329</v>
      </c>
      <c r="C242" s="12" t="s">
        <v>336</v>
      </c>
      <c r="D242" s="1" t="str">
        <f t="shared" si="7"/>
        <v>岩手県遠野市</v>
      </c>
      <c r="E242" s="12">
        <v>208</v>
      </c>
      <c r="F242" s="1">
        <f t="shared" si="6"/>
        <v>1</v>
      </c>
    </row>
    <row r="243" spans="1:6">
      <c r="A243" s="12">
        <v>209</v>
      </c>
      <c r="B243" s="12" t="s">
        <v>329</v>
      </c>
      <c r="C243" s="12" t="s">
        <v>337</v>
      </c>
      <c r="D243" s="1" t="str">
        <f t="shared" si="7"/>
        <v>岩手県一関市</v>
      </c>
      <c r="E243" s="12">
        <v>209</v>
      </c>
      <c r="F243" s="1">
        <f t="shared" si="6"/>
        <v>1</v>
      </c>
    </row>
    <row r="244" spans="1:6">
      <c r="A244" s="12">
        <v>210</v>
      </c>
      <c r="B244" s="12" t="s">
        <v>329</v>
      </c>
      <c r="C244" s="12" t="s">
        <v>338</v>
      </c>
      <c r="D244" s="1" t="str">
        <f t="shared" si="7"/>
        <v>岩手県陸前高田市</v>
      </c>
      <c r="E244" s="12">
        <v>210</v>
      </c>
      <c r="F244" s="1">
        <f t="shared" si="6"/>
        <v>1</v>
      </c>
    </row>
    <row r="245" spans="1:6">
      <c r="A245" s="12">
        <v>211</v>
      </c>
      <c r="B245" s="12" t="s">
        <v>329</v>
      </c>
      <c r="C245" s="12" t="s">
        <v>339</v>
      </c>
      <c r="D245" s="1" t="str">
        <f t="shared" si="7"/>
        <v>岩手県釜石市</v>
      </c>
      <c r="E245" s="12">
        <v>211</v>
      </c>
      <c r="F245" s="1">
        <f t="shared" si="6"/>
        <v>1</v>
      </c>
    </row>
    <row r="246" spans="1:6">
      <c r="A246" s="12">
        <v>213</v>
      </c>
      <c r="B246" s="12" t="s">
        <v>329</v>
      </c>
      <c r="C246" s="12" t="s">
        <v>340</v>
      </c>
      <c r="D246" s="1" t="str">
        <f t="shared" si="7"/>
        <v>岩手県二戸市</v>
      </c>
      <c r="E246" s="12">
        <v>213</v>
      </c>
      <c r="F246" s="1">
        <f t="shared" si="6"/>
        <v>1</v>
      </c>
    </row>
    <row r="247" spans="1:6">
      <c r="A247" s="12">
        <v>214</v>
      </c>
      <c r="B247" s="12" t="s">
        <v>329</v>
      </c>
      <c r="C247" s="12" t="s">
        <v>341</v>
      </c>
      <c r="D247" s="1" t="str">
        <f t="shared" si="7"/>
        <v>岩手県八幡平市</v>
      </c>
      <c r="E247" s="12">
        <v>214</v>
      </c>
      <c r="F247" s="1">
        <f t="shared" si="6"/>
        <v>1</v>
      </c>
    </row>
    <row r="248" spans="1:6">
      <c r="A248" s="12">
        <v>215</v>
      </c>
      <c r="B248" s="12" t="s">
        <v>329</v>
      </c>
      <c r="C248" s="12" t="s">
        <v>342</v>
      </c>
      <c r="D248" s="1" t="str">
        <f t="shared" si="7"/>
        <v>岩手県奥州市</v>
      </c>
      <c r="E248" s="12">
        <v>215</v>
      </c>
      <c r="F248" s="1">
        <f t="shared" si="6"/>
        <v>1</v>
      </c>
    </row>
    <row r="249" spans="1:6">
      <c r="A249" s="12">
        <v>216</v>
      </c>
      <c r="B249" s="12" t="s">
        <v>329</v>
      </c>
      <c r="C249" s="12" t="s">
        <v>343</v>
      </c>
      <c r="D249" s="1" t="str">
        <f t="shared" si="7"/>
        <v>岩手県滝沢市</v>
      </c>
      <c r="E249" s="12">
        <v>216</v>
      </c>
      <c r="F249" s="1">
        <f t="shared" si="6"/>
        <v>1</v>
      </c>
    </row>
    <row r="250" spans="1:6">
      <c r="A250" s="12">
        <v>301</v>
      </c>
      <c r="B250" s="12" t="s">
        <v>329</v>
      </c>
      <c r="C250" s="12" t="s">
        <v>344</v>
      </c>
      <c r="D250" s="1" t="str">
        <f t="shared" si="7"/>
        <v>岩手県雫石町</v>
      </c>
      <c r="E250" s="12">
        <v>301</v>
      </c>
      <c r="F250" s="1">
        <f t="shared" si="6"/>
        <v>1</v>
      </c>
    </row>
    <row r="251" spans="1:6">
      <c r="A251" s="12">
        <v>302</v>
      </c>
      <c r="B251" s="12" t="s">
        <v>329</v>
      </c>
      <c r="C251" s="12" t="s">
        <v>345</v>
      </c>
      <c r="D251" s="1" t="str">
        <f t="shared" si="7"/>
        <v>岩手県葛巻町</v>
      </c>
      <c r="E251" s="12">
        <v>302</v>
      </c>
      <c r="F251" s="1">
        <f t="shared" si="6"/>
        <v>1</v>
      </c>
    </row>
    <row r="252" spans="1:6">
      <c r="A252" s="12">
        <v>303</v>
      </c>
      <c r="B252" s="12" t="s">
        <v>329</v>
      </c>
      <c r="C252" s="12" t="s">
        <v>346</v>
      </c>
      <c r="D252" s="1" t="str">
        <f t="shared" si="7"/>
        <v>岩手県岩手町</v>
      </c>
      <c r="E252" s="12">
        <v>303</v>
      </c>
      <c r="F252" s="1">
        <f t="shared" si="6"/>
        <v>1</v>
      </c>
    </row>
    <row r="253" spans="1:6">
      <c r="A253" s="12">
        <v>321</v>
      </c>
      <c r="B253" s="12" t="s">
        <v>329</v>
      </c>
      <c r="C253" s="12" t="s">
        <v>347</v>
      </c>
      <c r="D253" s="1" t="str">
        <f t="shared" si="7"/>
        <v>岩手県紫波町</v>
      </c>
      <c r="E253" s="12">
        <v>321</v>
      </c>
      <c r="F253" s="1">
        <f t="shared" si="6"/>
        <v>1</v>
      </c>
    </row>
    <row r="254" spans="1:6">
      <c r="A254" s="12">
        <v>322</v>
      </c>
      <c r="B254" s="12" t="s">
        <v>329</v>
      </c>
      <c r="C254" s="12" t="s">
        <v>348</v>
      </c>
      <c r="D254" s="1" t="str">
        <f t="shared" si="7"/>
        <v>岩手県矢巾町</v>
      </c>
      <c r="E254" s="12">
        <v>322</v>
      </c>
      <c r="F254" s="1">
        <f t="shared" si="6"/>
        <v>1</v>
      </c>
    </row>
    <row r="255" spans="1:6">
      <c r="A255" s="12">
        <v>366</v>
      </c>
      <c r="B255" s="12" t="s">
        <v>329</v>
      </c>
      <c r="C255" s="12" t="s">
        <v>349</v>
      </c>
      <c r="D255" s="1" t="str">
        <f t="shared" si="7"/>
        <v>岩手県西和賀町</v>
      </c>
      <c r="E255" s="12">
        <v>366</v>
      </c>
      <c r="F255" s="1">
        <f t="shared" si="6"/>
        <v>1</v>
      </c>
    </row>
    <row r="256" spans="1:6">
      <c r="A256" s="12">
        <v>381</v>
      </c>
      <c r="B256" s="12" t="s">
        <v>329</v>
      </c>
      <c r="C256" s="12" t="s">
        <v>350</v>
      </c>
      <c r="D256" s="1" t="str">
        <f t="shared" si="7"/>
        <v>岩手県金ケ崎町</v>
      </c>
      <c r="E256" s="12">
        <v>381</v>
      </c>
      <c r="F256" s="1">
        <f t="shared" si="6"/>
        <v>1</v>
      </c>
    </row>
    <row r="257" spans="1:6">
      <c r="A257" s="12">
        <v>402</v>
      </c>
      <c r="B257" s="12" t="s">
        <v>329</v>
      </c>
      <c r="C257" s="12" t="s">
        <v>351</v>
      </c>
      <c r="D257" s="1" t="str">
        <f t="shared" si="7"/>
        <v>岩手県平泉町</v>
      </c>
      <c r="E257" s="12">
        <v>402</v>
      </c>
      <c r="F257" s="1">
        <f t="shared" si="6"/>
        <v>1</v>
      </c>
    </row>
    <row r="258" spans="1:6">
      <c r="A258" s="12">
        <v>441</v>
      </c>
      <c r="B258" s="12" t="s">
        <v>329</v>
      </c>
      <c r="C258" s="12" t="s">
        <v>352</v>
      </c>
      <c r="D258" s="1" t="str">
        <f t="shared" si="7"/>
        <v>岩手県住田町</v>
      </c>
      <c r="E258" s="12">
        <v>441</v>
      </c>
      <c r="F258" s="1">
        <f t="shared" ref="F258:F321" si="8">COUNTIF(D:D,D258)</f>
        <v>1</v>
      </c>
    </row>
    <row r="259" spans="1:6">
      <c r="A259" s="12">
        <v>461</v>
      </c>
      <c r="B259" s="12" t="s">
        <v>329</v>
      </c>
      <c r="C259" s="12" t="s">
        <v>353</v>
      </c>
      <c r="D259" s="1" t="str">
        <f t="shared" ref="D259:D322" si="9">B259&amp;C259</f>
        <v>岩手県大槌町</v>
      </c>
      <c r="E259" s="12">
        <v>461</v>
      </c>
      <c r="F259" s="1">
        <f t="shared" si="8"/>
        <v>1</v>
      </c>
    </row>
    <row r="260" spans="1:6">
      <c r="A260" s="12">
        <v>482</v>
      </c>
      <c r="B260" s="12" t="s">
        <v>329</v>
      </c>
      <c r="C260" s="12" t="s">
        <v>354</v>
      </c>
      <c r="D260" s="1" t="str">
        <f t="shared" si="9"/>
        <v>岩手県山田町</v>
      </c>
      <c r="E260" s="12">
        <v>482</v>
      </c>
      <c r="F260" s="1">
        <f t="shared" si="8"/>
        <v>1</v>
      </c>
    </row>
    <row r="261" spans="1:6">
      <c r="A261" s="12">
        <v>483</v>
      </c>
      <c r="B261" s="12" t="s">
        <v>329</v>
      </c>
      <c r="C261" s="12" t="s">
        <v>355</v>
      </c>
      <c r="D261" s="1" t="str">
        <f t="shared" si="9"/>
        <v>岩手県岩泉町</v>
      </c>
      <c r="E261" s="12">
        <v>483</v>
      </c>
      <c r="F261" s="1">
        <f t="shared" si="8"/>
        <v>1</v>
      </c>
    </row>
    <row r="262" spans="1:6">
      <c r="A262" s="12">
        <v>484</v>
      </c>
      <c r="B262" s="12" t="s">
        <v>329</v>
      </c>
      <c r="C262" s="12" t="s">
        <v>356</v>
      </c>
      <c r="D262" s="1" t="str">
        <f t="shared" si="9"/>
        <v>岩手県田野畑村</v>
      </c>
      <c r="E262" s="12">
        <v>484</v>
      </c>
      <c r="F262" s="1">
        <f t="shared" si="8"/>
        <v>1</v>
      </c>
    </row>
    <row r="263" spans="1:6">
      <c r="A263" s="12">
        <v>485</v>
      </c>
      <c r="B263" s="12" t="s">
        <v>329</v>
      </c>
      <c r="C263" s="12" t="s">
        <v>357</v>
      </c>
      <c r="D263" s="1" t="str">
        <f t="shared" si="9"/>
        <v>岩手県普代村</v>
      </c>
      <c r="E263" s="12">
        <v>485</v>
      </c>
      <c r="F263" s="1">
        <f t="shared" si="8"/>
        <v>1</v>
      </c>
    </row>
    <row r="264" spans="1:6">
      <c r="A264" s="12">
        <v>501</v>
      </c>
      <c r="B264" s="12" t="s">
        <v>329</v>
      </c>
      <c r="C264" s="12" t="s">
        <v>358</v>
      </c>
      <c r="D264" s="1" t="str">
        <f t="shared" si="9"/>
        <v>岩手県軽米町</v>
      </c>
      <c r="E264" s="12">
        <v>501</v>
      </c>
      <c r="F264" s="1">
        <f t="shared" si="8"/>
        <v>1</v>
      </c>
    </row>
    <row r="265" spans="1:6">
      <c r="A265" s="12">
        <v>503</v>
      </c>
      <c r="B265" s="12" t="s">
        <v>329</v>
      </c>
      <c r="C265" s="12" t="s">
        <v>359</v>
      </c>
      <c r="D265" s="1" t="str">
        <f t="shared" si="9"/>
        <v>岩手県野田村</v>
      </c>
      <c r="E265" s="12">
        <v>503</v>
      </c>
      <c r="F265" s="1">
        <f t="shared" si="8"/>
        <v>1</v>
      </c>
    </row>
    <row r="266" spans="1:6">
      <c r="A266" s="12">
        <v>506</v>
      </c>
      <c r="B266" s="12" t="s">
        <v>329</v>
      </c>
      <c r="C266" s="12" t="s">
        <v>360</v>
      </c>
      <c r="D266" s="1" t="str">
        <f t="shared" si="9"/>
        <v>岩手県九戸村</v>
      </c>
      <c r="E266" s="12">
        <v>506</v>
      </c>
      <c r="F266" s="1">
        <f t="shared" si="8"/>
        <v>1</v>
      </c>
    </row>
    <row r="267" spans="1:6">
      <c r="A267" s="12">
        <v>507</v>
      </c>
      <c r="B267" s="12" t="s">
        <v>329</v>
      </c>
      <c r="C267" s="12" t="s">
        <v>361</v>
      </c>
      <c r="D267" s="1" t="str">
        <f t="shared" si="9"/>
        <v>岩手県洋野町</v>
      </c>
      <c r="E267" s="12">
        <v>507</v>
      </c>
      <c r="F267" s="1">
        <f t="shared" si="8"/>
        <v>1</v>
      </c>
    </row>
    <row r="268" spans="1:6">
      <c r="A268" s="12">
        <v>524</v>
      </c>
      <c r="B268" s="12" t="s">
        <v>329</v>
      </c>
      <c r="C268" s="12" t="s">
        <v>362</v>
      </c>
      <c r="D268" s="1" t="str">
        <f t="shared" si="9"/>
        <v>岩手県一戸町</v>
      </c>
      <c r="E268" s="12">
        <v>524</v>
      </c>
      <c r="F268" s="1">
        <f t="shared" si="8"/>
        <v>1</v>
      </c>
    </row>
    <row r="269" spans="1:6">
      <c r="A269" s="12">
        <v>101</v>
      </c>
      <c r="B269" s="12" t="s">
        <v>363</v>
      </c>
      <c r="C269" s="12" t="s">
        <v>364</v>
      </c>
      <c r="D269" s="1" t="str">
        <f t="shared" si="9"/>
        <v>宮城県仙台市青葉区</v>
      </c>
      <c r="E269" s="12">
        <v>101</v>
      </c>
      <c r="F269" s="1">
        <f t="shared" si="8"/>
        <v>1</v>
      </c>
    </row>
    <row r="270" spans="1:6">
      <c r="A270" s="12">
        <v>102</v>
      </c>
      <c r="B270" s="12" t="s">
        <v>363</v>
      </c>
      <c r="C270" s="12" t="s">
        <v>365</v>
      </c>
      <c r="D270" s="1" t="str">
        <f t="shared" si="9"/>
        <v>宮城県仙台市宮城野区</v>
      </c>
      <c r="E270" s="12">
        <v>102</v>
      </c>
      <c r="F270" s="1">
        <f t="shared" si="8"/>
        <v>1</v>
      </c>
    </row>
    <row r="271" spans="1:6">
      <c r="A271" s="12">
        <v>103</v>
      </c>
      <c r="B271" s="12" t="s">
        <v>363</v>
      </c>
      <c r="C271" s="12" t="s">
        <v>366</v>
      </c>
      <c r="D271" s="1" t="str">
        <f t="shared" si="9"/>
        <v>宮城県仙台市若林区</v>
      </c>
      <c r="E271" s="12">
        <v>103</v>
      </c>
      <c r="F271" s="1">
        <f t="shared" si="8"/>
        <v>1</v>
      </c>
    </row>
    <row r="272" spans="1:6">
      <c r="A272" s="12">
        <v>104</v>
      </c>
      <c r="B272" s="12" t="s">
        <v>363</v>
      </c>
      <c r="C272" s="12" t="s">
        <v>367</v>
      </c>
      <c r="D272" s="1" t="str">
        <f t="shared" si="9"/>
        <v>宮城県仙台市太白区</v>
      </c>
      <c r="E272" s="12">
        <v>104</v>
      </c>
      <c r="F272" s="1">
        <f t="shared" si="8"/>
        <v>1</v>
      </c>
    </row>
    <row r="273" spans="1:6">
      <c r="A273" s="12">
        <v>105</v>
      </c>
      <c r="B273" s="12" t="s">
        <v>363</v>
      </c>
      <c r="C273" s="12" t="s">
        <v>368</v>
      </c>
      <c r="D273" s="1" t="str">
        <f t="shared" si="9"/>
        <v>宮城県仙台市泉区</v>
      </c>
      <c r="E273" s="12">
        <v>105</v>
      </c>
      <c r="F273" s="1">
        <f t="shared" si="8"/>
        <v>1</v>
      </c>
    </row>
    <row r="274" spans="1:6">
      <c r="A274" s="12">
        <v>202</v>
      </c>
      <c r="B274" s="12" t="s">
        <v>363</v>
      </c>
      <c r="C274" s="12" t="s">
        <v>369</v>
      </c>
      <c r="D274" s="1" t="str">
        <f t="shared" si="9"/>
        <v>宮城県石巻市</v>
      </c>
      <c r="E274" s="12">
        <v>202</v>
      </c>
      <c r="F274" s="1">
        <f t="shared" si="8"/>
        <v>1</v>
      </c>
    </row>
    <row r="275" spans="1:6">
      <c r="A275" s="12">
        <v>203</v>
      </c>
      <c r="B275" s="12" t="s">
        <v>363</v>
      </c>
      <c r="C275" s="12" t="s">
        <v>370</v>
      </c>
      <c r="D275" s="1" t="str">
        <f t="shared" si="9"/>
        <v>宮城県塩竈市</v>
      </c>
      <c r="E275" s="12">
        <v>203</v>
      </c>
      <c r="F275" s="1">
        <f t="shared" si="8"/>
        <v>1</v>
      </c>
    </row>
    <row r="276" spans="1:6">
      <c r="A276" s="12">
        <v>205</v>
      </c>
      <c r="B276" s="12" t="s">
        <v>363</v>
      </c>
      <c r="C276" s="12" t="s">
        <v>371</v>
      </c>
      <c r="D276" s="1" t="str">
        <f t="shared" si="9"/>
        <v>宮城県気仙沼市</v>
      </c>
      <c r="E276" s="12">
        <v>205</v>
      </c>
      <c r="F276" s="1">
        <f t="shared" si="8"/>
        <v>1</v>
      </c>
    </row>
    <row r="277" spans="1:6">
      <c r="A277" s="12">
        <v>206</v>
      </c>
      <c r="B277" s="12" t="s">
        <v>363</v>
      </c>
      <c r="C277" s="12" t="s">
        <v>372</v>
      </c>
      <c r="D277" s="1" t="str">
        <f t="shared" si="9"/>
        <v>宮城県白石市</v>
      </c>
      <c r="E277" s="12">
        <v>206</v>
      </c>
      <c r="F277" s="1">
        <f t="shared" si="8"/>
        <v>1</v>
      </c>
    </row>
    <row r="278" spans="1:6">
      <c r="A278" s="12">
        <v>207</v>
      </c>
      <c r="B278" s="12" t="s">
        <v>363</v>
      </c>
      <c r="C278" s="12" t="s">
        <v>373</v>
      </c>
      <c r="D278" s="1" t="str">
        <f t="shared" si="9"/>
        <v>宮城県名取市</v>
      </c>
      <c r="E278" s="12">
        <v>207</v>
      </c>
      <c r="F278" s="1">
        <f t="shared" si="8"/>
        <v>1</v>
      </c>
    </row>
    <row r="279" spans="1:6">
      <c r="A279" s="12">
        <v>208</v>
      </c>
      <c r="B279" s="12" t="s">
        <v>363</v>
      </c>
      <c r="C279" s="12" t="s">
        <v>374</v>
      </c>
      <c r="D279" s="1" t="str">
        <f t="shared" si="9"/>
        <v>宮城県角田市</v>
      </c>
      <c r="E279" s="12">
        <v>208</v>
      </c>
      <c r="F279" s="1">
        <f t="shared" si="8"/>
        <v>1</v>
      </c>
    </row>
    <row r="280" spans="1:6">
      <c r="A280" s="12">
        <v>209</v>
      </c>
      <c r="B280" s="12" t="s">
        <v>363</v>
      </c>
      <c r="C280" s="12" t="s">
        <v>375</v>
      </c>
      <c r="D280" s="1" t="str">
        <f t="shared" si="9"/>
        <v>宮城県多賀城市</v>
      </c>
      <c r="E280" s="12">
        <v>209</v>
      </c>
      <c r="F280" s="1">
        <f t="shared" si="8"/>
        <v>1</v>
      </c>
    </row>
    <row r="281" spans="1:6">
      <c r="A281" s="12">
        <v>211</v>
      </c>
      <c r="B281" s="12" t="s">
        <v>363</v>
      </c>
      <c r="C281" s="12" t="s">
        <v>376</v>
      </c>
      <c r="D281" s="1" t="str">
        <f t="shared" si="9"/>
        <v>宮城県岩沼市</v>
      </c>
      <c r="E281" s="12">
        <v>211</v>
      </c>
      <c r="F281" s="1">
        <f t="shared" si="8"/>
        <v>1</v>
      </c>
    </row>
    <row r="282" spans="1:6">
      <c r="A282" s="12">
        <v>212</v>
      </c>
      <c r="B282" s="12" t="s">
        <v>363</v>
      </c>
      <c r="C282" s="12" t="s">
        <v>377</v>
      </c>
      <c r="D282" s="1" t="str">
        <f t="shared" si="9"/>
        <v>宮城県登米市</v>
      </c>
      <c r="E282" s="12">
        <v>212</v>
      </c>
      <c r="F282" s="1">
        <f t="shared" si="8"/>
        <v>1</v>
      </c>
    </row>
    <row r="283" spans="1:6">
      <c r="A283" s="12">
        <v>213</v>
      </c>
      <c r="B283" s="12" t="s">
        <v>363</v>
      </c>
      <c r="C283" s="12" t="s">
        <v>378</v>
      </c>
      <c r="D283" s="1" t="str">
        <f t="shared" si="9"/>
        <v>宮城県栗原市</v>
      </c>
      <c r="E283" s="12">
        <v>213</v>
      </c>
      <c r="F283" s="1">
        <f t="shared" si="8"/>
        <v>1</v>
      </c>
    </row>
    <row r="284" spans="1:6">
      <c r="A284" s="12">
        <v>214</v>
      </c>
      <c r="B284" s="12" t="s">
        <v>363</v>
      </c>
      <c r="C284" s="12" t="s">
        <v>379</v>
      </c>
      <c r="D284" s="1" t="str">
        <f t="shared" si="9"/>
        <v>宮城県東松島市</v>
      </c>
      <c r="E284" s="12">
        <v>214</v>
      </c>
      <c r="F284" s="1">
        <f t="shared" si="8"/>
        <v>1</v>
      </c>
    </row>
    <row r="285" spans="1:6">
      <c r="A285" s="12">
        <v>215</v>
      </c>
      <c r="B285" s="12" t="s">
        <v>363</v>
      </c>
      <c r="C285" s="12" t="s">
        <v>380</v>
      </c>
      <c r="D285" s="1" t="str">
        <f t="shared" si="9"/>
        <v>宮城県大崎市</v>
      </c>
      <c r="E285" s="12">
        <v>215</v>
      </c>
      <c r="F285" s="1">
        <f t="shared" si="8"/>
        <v>1</v>
      </c>
    </row>
    <row r="286" spans="1:6">
      <c r="A286" s="12">
        <v>216</v>
      </c>
      <c r="B286" s="12" t="s">
        <v>363</v>
      </c>
      <c r="C286" s="12" t="s">
        <v>381</v>
      </c>
      <c r="D286" s="1" t="str">
        <f t="shared" si="9"/>
        <v>宮城県富谷市</v>
      </c>
      <c r="E286" s="12">
        <v>216</v>
      </c>
      <c r="F286" s="1">
        <f t="shared" si="8"/>
        <v>1</v>
      </c>
    </row>
    <row r="287" spans="1:6">
      <c r="A287" s="12">
        <v>301</v>
      </c>
      <c r="B287" s="12" t="s">
        <v>363</v>
      </c>
      <c r="C287" s="12" t="s">
        <v>382</v>
      </c>
      <c r="D287" s="1" t="str">
        <f t="shared" si="9"/>
        <v>宮城県蔵王町</v>
      </c>
      <c r="E287" s="12">
        <v>301</v>
      </c>
      <c r="F287" s="1">
        <f t="shared" si="8"/>
        <v>1</v>
      </c>
    </row>
    <row r="288" spans="1:6">
      <c r="A288" s="12">
        <v>302</v>
      </c>
      <c r="B288" s="12" t="s">
        <v>363</v>
      </c>
      <c r="C288" s="12" t="s">
        <v>383</v>
      </c>
      <c r="D288" s="1" t="str">
        <f t="shared" si="9"/>
        <v>宮城県七ヶ宿町</v>
      </c>
      <c r="E288" s="12">
        <v>302</v>
      </c>
      <c r="F288" s="1">
        <f t="shared" si="8"/>
        <v>1</v>
      </c>
    </row>
    <row r="289" spans="1:6">
      <c r="A289" s="12">
        <v>321</v>
      </c>
      <c r="B289" s="12" t="s">
        <v>363</v>
      </c>
      <c r="C289" s="12" t="s">
        <v>384</v>
      </c>
      <c r="D289" s="1" t="str">
        <f t="shared" si="9"/>
        <v>宮城県大河原町</v>
      </c>
      <c r="E289" s="12">
        <v>321</v>
      </c>
      <c r="F289" s="1">
        <f t="shared" si="8"/>
        <v>1</v>
      </c>
    </row>
    <row r="290" spans="1:6">
      <c r="A290" s="12">
        <v>322</v>
      </c>
      <c r="B290" s="12" t="s">
        <v>363</v>
      </c>
      <c r="C290" s="12" t="s">
        <v>385</v>
      </c>
      <c r="D290" s="1" t="str">
        <f t="shared" si="9"/>
        <v>宮城県村田町</v>
      </c>
      <c r="E290" s="12">
        <v>322</v>
      </c>
      <c r="F290" s="1">
        <f t="shared" si="8"/>
        <v>1</v>
      </c>
    </row>
    <row r="291" spans="1:6">
      <c r="A291" s="12">
        <v>323</v>
      </c>
      <c r="B291" s="12" t="s">
        <v>363</v>
      </c>
      <c r="C291" s="12" t="s">
        <v>386</v>
      </c>
      <c r="D291" s="1" t="str">
        <f t="shared" si="9"/>
        <v>宮城県柴田町</v>
      </c>
      <c r="E291" s="12">
        <v>323</v>
      </c>
      <c r="F291" s="1">
        <f t="shared" si="8"/>
        <v>1</v>
      </c>
    </row>
    <row r="292" spans="1:6">
      <c r="A292" s="12">
        <v>324</v>
      </c>
      <c r="B292" s="12" t="s">
        <v>363</v>
      </c>
      <c r="C292" s="12" t="s">
        <v>387</v>
      </c>
      <c r="D292" s="1" t="str">
        <f t="shared" si="9"/>
        <v>宮城県川崎町</v>
      </c>
      <c r="E292" s="12">
        <v>324</v>
      </c>
      <c r="F292" s="1">
        <f t="shared" si="8"/>
        <v>1</v>
      </c>
    </row>
    <row r="293" spans="1:6">
      <c r="A293" s="12">
        <v>341</v>
      </c>
      <c r="B293" s="12" t="s">
        <v>363</v>
      </c>
      <c r="C293" s="12" t="s">
        <v>388</v>
      </c>
      <c r="D293" s="1" t="str">
        <f t="shared" si="9"/>
        <v>宮城県丸森町</v>
      </c>
      <c r="E293" s="12">
        <v>341</v>
      </c>
      <c r="F293" s="1">
        <f t="shared" si="8"/>
        <v>1</v>
      </c>
    </row>
    <row r="294" spans="1:6">
      <c r="A294" s="12">
        <v>361</v>
      </c>
      <c r="B294" s="12" t="s">
        <v>363</v>
      </c>
      <c r="C294" s="12" t="s">
        <v>389</v>
      </c>
      <c r="D294" s="1" t="str">
        <f t="shared" si="9"/>
        <v>宮城県亘理町</v>
      </c>
      <c r="E294" s="12">
        <v>361</v>
      </c>
      <c r="F294" s="1">
        <f t="shared" si="8"/>
        <v>1</v>
      </c>
    </row>
    <row r="295" spans="1:6">
      <c r="A295" s="12">
        <v>362</v>
      </c>
      <c r="B295" s="12" t="s">
        <v>363</v>
      </c>
      <c r="C295" s="12" t="s">
        <v>390</v>
      </c>
      <c r="D295" s="1" t="str">
        <f t="shared" si="9"/>
        <v>宮城県山元町</v>
      </c>
      <c r="E295" s="12">
        <v>362</v>
      </c>
      <c r="F295" s="1">
        <f t="shared" si="8"/>
        <v>1</v>
      </c>
    </row>
    <row r="296" spans="1:6">
      <c r="A296" s="12">
        <v>401</v>
      </c>
      <c r="B296" s="12" t="s">
        <v>363</v>
      </c>
      <c r="C296" s="12" t="s">
        <v>391</v>
      </c>
      <c r="D296" s="1" t="str">
        <f t="shared" si="9"/>
        <v>宮城県松島町</v>
      </c>
      <c r="E296" s="12">
        <v>401</v>
      </c>
      <c r="F296" s="1">
        <f t="shared" si="8"/>
        <v>1</v>
      </c>
    </row>
    <row r="297" spans="1:6">
      <c r="A297" s="12">
        <v>404</v>
      </c>
      <c r="B297" s="12" t="s">
        <v>363</v>
      </c>
      <c r="C297" s="12" t="s">
        <v>392</v>
      </c>
      <c r="D297" s="1" t="str">
        <f t="shared" si="9"/>
        <v>宮城県七ヶ浜町</v>
      </c>
      <c r="E297" s="12">
        <v>404</v>
      </c>
      <c r="F297" s="1">
        <f t="shared" si="8"/>
        <v>1</v>
      </c>
    </row>
    <row r="298" spans="1:6">
      <c r="A298" s="12">
        <v>406</v>
      </c>
      <c r="B298" s="12" t="s">
        <v>363</v>
      </c>
      <c r="C298" s="12" t="s">
        <v>393</v>
      </c>
      <c r="D298" s="1" t="str">
        <f t="shared" si="9"/>
        <v>宮城県利府町</v>
      </c>
      <c r="E298" s="12">
        <v>406</v>
      </c>
      <c r="F298" s="1">
        <f t="shared" si="8"/>
        <v>1</v>
      </c>
    </row>
    <row r="299" spans="1:6">
      <c r="A299" s="12">
        <v>421</v>
      </c>
      <c r="B299" s="12" t="s">
        <v>363</v>
      </c>
      <c r="C299" s="12" t="s">
        <v>394</v>
      </c>
      <c r="D299" s="1" t="str">
        <f t="shared" si="9"/>
        <v>宮城県大和町</v>
      </c>
      <c r="E299" s="12">
        <v>421</v>
      </c>
      <c r="F299" s="1">
        <f t="shared" si="8"/>
        <v>1</v>
      </c>
    </row>
    <row r="300" spans="1:6">
      <c r="A300" s="12">
        <v>422</v>
      </c>
      <c r="B300" s="12" t="s">
        <v>363</v>
      </c>
      <c r="C300" s="12" t="s">
        <v>395</v>
      </c>
      <c r="D300" s="1" t="str">
        <f t="shared" si="9"/>
        <v>宮城県大郷町</v>
      </c>
      <c r="E300" s="12">
        <v>422</v>
      </c>
      <c r="F300" s="1">
        <f t="shared" si="8"/>
        <v>1</v>
      </c>
    </row>
    <row r="301" spans="1:6">
      <c r="A301" s="12">
        <v>424</v>
      </c>
      <c r="B301" s="12" t="s">
        <v>363</v>
      </c>
      <c r="C301" s="12" t="s">
        <v>396</v>
      </c>
      <c r="D301" s="1" t="str">
        <f t="shared" si="9"/>
        <v>宮城県大衡村</v>
      </c>
      <c r="E301" s="12">
        <v>424</v>
      </c>
      <c r="F301" s="1">
        <f t="shared" si="8"/>
        <v>1</v>
      </c>
    </row>
    <row r="302" spans="1:6">
      <c r="A302" s="12">
        <v>444</v>
      </c>
      <c r="B302" s="12" t="s">
        <v>363</v>
      </c>
      <c r="C302" s="12" t="s">
        <v>397</v>
      </c>
      <c r="D302" s="1" t="str">
        <f t="shared" si="9"/>
        <v>宮城県色麻町</v>
      </c>
      <c r="E302" s="12">
        <v>444</v>
      </c>
      <c r="F302" s="1">
        <f t="shared" si="8"/>
        <v>1</v>
      </c>
    </row>
    <row r="303" spans="1:6">
      <c r="A303" s="12">
        <v>445</v>
      </c>
      <c r="B303" s="12" t="s">
        <v>363</v>
      </c>
      <c r="C303" s="12" t="s">
        <v>398</v>
      </c>
      <c r="D303" s="1" t="str">
        <f t="shared" si="9"/>
        <v>宮城県加美町</v>
      </c>
      <c r="E303" s="12">
        <v>445</v>
      </c>
      <c r="F303" s="1">
        <f t="shared" si="8"/>
        <v>1</v>
      </c>
    </row>
    <row r="304" spans="1:6">
      <c r="A304" s="12">
        <v>501</v>
      </c>
      <c r="B304" s="12" t="s">
        <v>363</v>
      </c>
      <c r="C304" s="12" t="s">
        <v>399</v>
      </c>
      <c r="D304" s="1" t="str">
        <f t="shared" si="9"/>
        <v>宮城県涌谷町</v>
      </c>
      <c r="E304" s="12">
        <v>501</v>
      </c>
      <c r="F304" s="1">
        <f t="shared" si="8"/>
        <v>1</v>
      </c>
    </row>
    <row r="305" spans="1:6">
      <c r="A305" s="12">
        <v>505</v>
      </c>
      <c r="B305" s="12" t="s">
        <v>363</v>
      </c>
      <c r="C305" s="12" t="s">
        <v>400</v>
      </c>
      <c r="D305" s="1" t="str">
        <f t="shared" si="9"/>
        <v>宮城県美里町</v>
      </c>
      <c r="E305" s="12">
        <v>505</v>
      </c>
      <c r="F305" s="1">
        <f t="shared" si="8"/>
        <v>1</v>
      </c>
    </row>
    <row r="306" spans="1:6">
      <c r="A306" s="12">
        <v>581</v>
      </c>
      <c r="B306" s="12" t="s">
        <v>363</v>
      </c>
      <c r="C306" s="12" t="s">
        <v>401</v>
      </c>
      <c r="D306" s="1" t="str">
        <f t="shared" si="9"/>
        <v>宮城県女川町</v>
      </c>
      <c r="E306" s="12">
        <v>581</v>
      </c>
      <c r="F306" s="1">
        <f t="shared" si="8"/>
        <v>1</v>
      </c>
    </row>
    <row r="307" spans="1:6">
      <c r="A307" s="12">
        <v>606</v>
      </c>
      <c r="B307" s="12" t="s">
        <v>363</v>
      </c>
      <c r="C307" s="12" t="s">
        <v>402</v>
      </c>
      <c r="D307" s="1" t="str">
        <f t="shared" si="9"/>
        <v>宮城県南三陸町</v>
      </c>
      <c r="E307" s="12">
        <v>606</v>
      </c>
      <c r="F307" s="1">
        <f t="shared" si="8"/>
        <v>1</v>
      </c>
    </row>
    <row r="308" spans="1:6">
      <c r="A308" s="12">
        <v>201</v>
      </c>
      <c r="B308" s="12" t="s">
        <v>403</v>
      </c>
      <c r="C308" s="12" t="s">
        <v>404</v>
      </c>
      <c r="D308" s="1" t="str">
        <f t="shared" si="9"/>
        <v>秋田県秋田市</v>
      </c>
      <c r="E308" s="12">
        <v>201</v>
      </c>
      <c r="F308" s="1">
        <f t="shared" si="8"/>
        <v>1</v>
      </c>
    </row>
    <row r="309" spans="1:6">
      <c r="A309" s="12">
        <v>202</v>
      </c>
      <c r="B309" s="12" t="s">
        <v>403</v>
      </c>
      <c r="C309" s="12" t="s">
        <v>405</v>
      </c>
      <c r="D309" s="1" t="str">
        <f t="shared" si="9"/>
        <v>秋田県能代市</v>
      </c>
      <c r="E309" s="12">
        <v>202</v>
      </c>
      <c r="F309" s="1">
        <f t="shared" si="8"/>
        <v>1</v>
      </c>
    </row>
    <row r="310" spans="1:6">
      <c r="A310" s="12">
        <v>203</v>
      </c>
      <c r="B310" s="12" t="s">
        <v>403</v>
      </c>
      <c r="C310" s="12" t="s">
        <v>406</v>
      </c>
      <c r="D310" s="1" t="str">
        <f t="shared" si="9"/>
        <v>秋田県横手市</v>
      </c>
      <c r="E310" s="12">
        <v>203</v>
      </c>
      <c r="F310" s="1">
        <f t="shared" si="8"/>
        <v>1</v>
      </c>
    </row>
    <row r="311" spans="1:6">
      <c r="A311" s="12">
        <v>204</v>
      </c>
      <c r="B311" s="12" t="s">
        <v>403</v>
      </c>
      <c r="C311" s="12" t="s">
        <v>407</v>
      </c>
      <c r="D311" s="1" t="str">
        <f t="shared" si="9"/>
        <v>秋田県大館市</v>
      </c>
      <c r="E311" s="12">
        <v>204</v>
      </c>
      <c r="F311" s="1">
        <f t="shared" si="8"/>
        <v>1</v>
      </c>
    </row>
    <row r="312" spans="1:6">
      <c r="A312" s="12">
        <v>206</v>
      </c>
      <c r="B312" s="12" t="s">
        <v>403</v>
      </c>
      <c r="C312" s="12" t="s">
        <v>408</v>
      </c>
      <c r="D312" s="1" t="str">
        <f t="shared" si="9"/>
        <v>秋田県男鹿市</v>
      </c>
      <c r="E312" s="12">
        <v>206</v>
      </c>
      <c r="F312" s="1">
        <f t="shared" si="8"/>
        <v>1</v>
      </c>
    </row>
    <row r="313" spans="1:6">
      <c r="A313" s="12">
        <v>207</v>
      </c>
      <c r="B313" s="12" t="s">
        <v>403</v>
      </c>
      <c r="C313" s="12" t="s">
        <v>409</v>
      </c>
      <c r="D313" s="1" t="str">
        <f t="shared" si="9"/>
        <v>秋田県湯沢市</v>
      </c>
      <c r="E313" s="12">
        <v>207</v>
      </c>
      <c r="F313" s="1">
        <f t="shared" si="8"/>
        <v>1</v>
      </c>
    </row>
    <row r="314" spans="1:6">
      <c r="A314" s="12">
        <v>209</v>
      </c>
      <c r="B314" s="12" t="s">
        <v>403</v>
      </c>
      <c r="C314" s="12" t="s">
        <v>410</v>
      </c>
      <c r="D314" s="1" t="str">
        <f t="shared" si="9"/>
        <v>秋田県鹿角市</v>
      </c>
      <c r="E314" s="12">
        <v>209</v>
      </c>
      <c r="F314" s="1">
        <f t="shared" si="8"/>
        <v>1</v>
      </c>
    </row>
    <row r="315" spans="1:6">
      <c r="A315" s="12">
        <v>210</v>
      </c>
      <c r="B315" s="12" t="s">
        <v>403</v>
      </c>
      <c r="C315" s="12" t="s">
        <v>411</v>
      </c>
      <c r="D315" s="1" t="str">
        <f t="shared" si="9"/>
        <v>秋田県由利本荘市</v>
      </c>
      <c r="E315" s="12">
        <v>210</v>
      </c>
      <c r="F315" s="1">
        <f t="shared" si="8"/>
        <v>1</v>
      </c>
    </row>
    <row r="316" spans="1:6">
      <c r="A316" s="12">
        <v>211</v>
      </c>
      <c r="B316" s="12" t="s">
        <v>403</v>
      </c>
      <c r="C316" s="12" t="s">
        <v>412</v>
      </c>
      <c r="D316" s="1" t="str">
        <f t="shared" si="9"/>
        <v>秋田県潟上市</v>
      </c>
      <c r="E316" s="12">
        <v>211</v>
      </c>
      <c r="F316" s="1">
        <f t="shared" si="8"/>
        <v>1</v>
      </c>
    </row>
    <row r="317" spans="1:6">
      <c r="A317" s="12">
        <v>212</v>
      </c>
      <c r="B317" s="12" t="s">
        <v>403</v>
      </c>
      <c r="C317" s="12" t="s">
        <v>413</v>
      </c>
      <c r="D317" s="1" t="str">
        <f t="shared" si="9"/>
        <v>秋田県大仙市</v>
      </c>
      <c r="E317" s="12">
        <v>212</v>
      </c>
      <c r="F317" s="1">
        <f t="shared" si="8"/>
        <v>1</v>
      </c>
    </row>
    <row r="318" spans="1:6">
      <c r="A318" s="12">
        <v>213</v>
      </c>
      <c r="B318" s="12" t="s">
        <v>403</v>
      </c>
      <c r="C318" s="12" t="s">
        <v>414</v>
      </c>
      <c r="D318" s="1" t="str">
        <f t="shared" si="9"/>
        <v>秋田県北秋田市</v>
      </c>
      <c r="E318" s="12">
        <v>213</v>
      </c>
      <c r="F318" s="1">
        <f t="shared" si="8"/>
        <v>1</v>
      </c>
    </row>
    <row r="319" spans="1:6">
      <c r="A319" s="12">
        <v>214</v>
      </c>
      <c r="B319" s="12" t="s">
        <v>403</v>
      </c>
      <c r="C319" s="12" t="s">
        <v>415</v>
      </c>
      <c r="D319" s="1" t="str">
        <f t="shared" si="9"/>
        <v>秋田県にかほ市</v>
      </c>
      <c r="E319" s="12">
        <v>214</v>
      </c>
      <c r="F319" s="1">
        <f t="shared" si="8"/>
        <v>1</v>
      </c>
    </row>
    <row r="320" spans="1:6">
      <c r="A320" s="12">
        <v>215</v>
      </c>
      <c r="B320" s="12" t="s">
        <v>403</v>
      </c>
      <c r="C320" s="12" t="s">
        <v>416</v>
      </c>
      <c r="D320" s="1" t="str">
        <f t="shared" si="9"/>
        <v>秋田県仙北市</v>
      </c>
      <c r="E320" s="12">
        <v>215</v>
      </c>
      <c r="F320" s="1">
        <f t="shared" si="8"/>
        <v>1</v>
      </c>
    </row>
    <row r="321" spans="1:6">
      <c r="A321" s="12">
        <v>303</v>
      </c>
      <c r="B321" s="12" t="s">
        <v>403</v>
      </c>
      <c r="C321" s="12" t="s">
        <v>417</v>
      </c>
      <c r="D321" s="1" t="str">
        <f t="shared" si="9"/>
        <v>秋田県小坂町</v>
      </c>
      <c r="E321" s="12">
        <v>303</v>
      </c>
      <c r="F321" s="1">
        <f t="shared" si="8"/>
        <v>1</v>
      </c>
    </row>
    <row r="322" spans="1:6">
      <c r="A322" s="12">
        <v>327</v>
      </c>
      <c r="B322" s="12" t="s">
        <v>403</v>
      </c>
      <c r="C322" s="12" t="s">
        <v>418</v>
      </c>
      <c r="D322" s="1" t="str">
        <f t="shared" si="9"/>
        <v>秋田県上小阿仁村</v>
      </c>
      <c r="E322" s="12">
        <v>327</v>
      </c>
      <c r="F322" s="1">
        <f t="shared" ref="F322:F385" si="10">COUNTIF(D:D,D322)</f>
        <v>1</v>
      </c>
    </row>
    <row r="323" spans="1:6">
      <c r="A323" s="12">
        <v>346</v>
      </c>
      <c r="B323" s="12" t="s">
        <v>403</v>
      </c>
      <c r="C323" s="12" t="s">
        <v>419</v>
      </c>
      <c r="D323" s="1" t="str">
        <f t="shared" ref="D323:D386" si="11">B323&amp;C323</f>
        <v>秋田県藤里町</v>
      </c>
      <c r="E323" s="12">
        <v>346</v>
      </c>
      <c r="F323" s="1">
        <f t="shared" si="10"/>
        <v>1</v>
      </c>
    </row>
    <row r="324" spans="1:6">
      <c r="A324" s="12">
        <v>348</v>
      </c>
      <c r="B324" s="12" t="s">
        <v>403</v>
      </c>
      <c r="C324" s="12" t="s">
        <v>420</v>
      </c>
      <c r="D324" s="1" t="str">
        <f t="shared" si="11"/>
        <v>秋田県三種町</v>
      </c>
      <c r="E324" s="12">
        <v>348</v>
      </c>
      <c r="F324" s="1">
        <f t="shared" si="10"/>
        <v>1</v>
      </c>
    </row>
    <row r="325" spans="1:6">
      <c r="A325" s="12">
        <v>349</v>
      </c>
      <c r="B325" s="12" t="s">
        <v>403</v>
      </c>
      <c r="C325" s="12" t="s">
        <v>421</v>
      </c>
      <c r="D325" s="1" t="str">
        <f t="shared" si="11"/>
        <v>秋田県八峰町</v>
      </c>
      <c r="E325" s="12">
        <v>349</v>
      </c>
      <c r="F325" s="1">
        <f t="shared" si="10"/>
        <v>1</v>
      </c>
    </row>
    <row r="326" spans="1:6">
      <c r="A326" s="12">
        <v>361</v>
      </c>
      <c r="B326" s="12" t="s">
        <v>403</v>
      </c>
      <c r="C326" s="12" t="s">
        <v>422</v>
      </c>
      <c r="D326" s="1" t="str">
        <f t="shared" si="11"/>
        <v>秋田県五城目町</v>
      </c>
      <c r="E326" s="12">
        <v>361</v>
      </c>
      <c r="F326" s="1">
        <f t="shared" si="10"/>
        <v>1</v>
      </c>
    </row>
    <row r="327" spans="1:6">
      <c r="A327" s="12">
        <v>363</v>
      </c>
      <c r="B327" s="12" t="s">
        <v>403</v>
      </c>
      <c r="C327" s="12" t="s">
        <v>423</v>
      </c>
      <c r="D327" s="1" t="str">
        <f t="shared" si="11"/>
        <v>秋田県八郎潟町</v>
      </c>
      <c r="E327" s="12">
        <v>363</v>
      </c>
      <c r="F327" s="1">
        <f t="shared" si="10"/>
        <v>1</v>
      </c>
    </row>
    <row r="328" spans="1:6">
      <c r="A328" s="12">
        <v>366</v>
      </c>
      <c r="B328" s="12" t="s">
        <v>403</v>
      </c>
      <c r="C328" s="12" t="s">
        <v>424</v>
      </c>
      <c r="D328" s="1" t="str">
        <f t="shared" si="11"/>
        <v>秋田県井川町</v>
      </c>
      <c r="E328" s="12">
        <v>366</v>
      </c>
      <c r="F328" s="1">
        <f t="shared" si="10"/>
        <v>1</v>
      </c>
    </row>
    <row r="329" spans="1:6">
      <c r="A329" s="12">
        <v>368</v>
      </c>
      <c r="B329" s="12" t="s">
        <v>403</v>
      </c>
      <c r="C329" s="12" t="s">
        <v>425</v>
      </c>
      <c r="D329" s="1" t="str">
        <f t="shared" si="11"/>
        <v>秋田県大潟村</v>
      </c>
      <c r="E329" s="12">
        <v>368</v>
      </c>
      <c r="F329" s="1">
        <f t="shared" si="10"/>
        <v>1</v>
      </c>
    </row>
    <row r="330" spans="1:6">
      <c r="A330" s="12">
        <v>434</v>
      </c>
      <c r="B330" s="12" t="s">
        <v>403</v>
      </c>
      <c r="C330" s="12" t="s">
        <v>426</v>
      </c>
      <c r="D330" s="1" t="str">
        <f t="shared" si="11"/>
        <v>秋田県美郷町</v>
      </c>
      <c r="E330" s="12">
        <v>434</v>
      </c>
      <c r="F330" s="1">
        <f t="shared" si="10"/>
        <v>1</v>
      </c>
    </row>
    <row r="331" spans="1:6">
      <c r="A331" s="12">
        <v>463</v>
      </c>
      <c r="B331" s="12" t="s">
        <v>403</v>
      </c>
      <c r="C331" s="12" t="s">
        <v>427</v>
      </c>
      <c r="D331" s="1" t="str">
        <f t="shared" si="11"/>
        <v>秋田県羽後町</v>
      </c>
      <c r="E331" s="12">
        <v>463</v>
      </c>
      <c r="F331" s="1">
        <f t="shared" si="10"/>
        <v>1</v>
      </c>
    </row>
    <row r="332" spans="1:6">
      <c r="A332" s="12">
        <v>464</v>
      </c>
      <c r="B332" s="12" t="s">
        <v>403</v>
      </c>
      <c r="C332" s="12" t="s">
        <v>428</v>
      </c>
      <c r="D332" s="1" t="str">
        <f t="shared" si="11"/>
        <v>秋田県東成瀬村</v>
      </c>
      <c r="E332" s="12">
        <v>464</v>
      </c>
      <c r="F332" s="1">
        <f t="shared" si="10"/>
        <v>1</v>
      </c>
    </row>
    <row r="333" spans="1:6">
      <c r="A333" s="12">
        <v>201</v>
      </c>
      <c r="B333" s="12" t="s">
        <v>429</v>
      </c>
      <c r="C333" s="12" t="s">
        <v>430</v>
      </c>
      <c r="D333" s="1" t="str">
        <f t="shared" si="11"/>
        <v>山形県山形市</v>
      </c>
      <c r="E333" s="12">
        <v>201</v>
      </c>
      <c r="F333" s="1">
        <f t="shared" si="10"/>
        <v>1</v>
      </c>
    </row>
    <row r="334" spans="1:6">
      <c r="A334" s="12">
        <v>202</v>
      </c>
      <c r="B334" s="12" t="s">
        <v>429</v>
      </c>
      <c r="C334" s="12" t="s">
        <v>431</v>
      </c>
      <c r="D334" s="1" t="str">
        <f t="shared" si="11"/>
        <v>山形県米沢市</v>
      </c>
      <c r="E334" s="12">
        <v>202</v>
      </c>
      <c r="F334" s="1">
        <f t="shared" si="10"/>
        <v>1</v>
      </c>
    </row>
    <row r="335" spans="1:6">
      <c r="A335" s="12">
        <v>203</v>
      </c>
      <c r="B335" s="12" t="s">
        <v>429</v>
      </c>
      <c r="C335" s="12" t="s">
        <v>432</v>
      </c>
      <c r="D335" s="1" t="str">
        <f t="shared" si="11"/>
        <v>山形県鶴岡市</v>
      </c>
      <c r="E335" s="12">
        <v>203</v>
      </c>
      <c r="F335" s="1">
        <f t="shared" si="10"/>
        <v>1</v>
      </c>
    </row>
    <row r="336" spans="1:6">
      <c r="A336" s="12">
        <v>204</v>
      </c>
      <c r="B336" s="12" t="s">
        <v>429</v>
      </c>
      <c r="C336" s="12" t="s">
        <v>433</v>
      </c>
      <c r="D336" s="1" t="str">
        <f t="shared" si="11"/>
        <v>山形県酒田市</v>
      </c>
      <c r="E336" s="12">
        <v>204</v>
      </c>
      <c r="F336" s="1">
        <f t="shared" si="10"/>
        <v>1</v>
      </c>
    </row>
    <row r="337" spans="1:6">
      <c r="A337" s="12">
        <v>205</v>
      </c>
      <c r="B337" s="12" t="s">
        <v>429</v>
      </c>
      <c r="C337" s="12" t="s">
        <v>434</v>
      </c>
      <c r="D337" s="1" t="str">
        <f t="shared" si="11"/>
        <v>山形県新庄市</v>
      </c>
      <c r="E337" s="12">
        <v>205</v>
      </c>
      <c r="F337" s="1">
        <f t="shared" si="10"/>
        <v>1</v>
      </c>
    </row>
    <row r="338" spans="1:6">
      <c r="A338" s="12">
        <v>206</v>
      </c>
      <c r="B338" s="12" t="s">
        <v>429</v>
      </c>
      <c r="C338" s="12" t="s">
        <v>435</v>
      </c>
      <c r="D338" s="1" t="str">
        <f t="shared" si="11"/>
        <v>山形県寒河江市</v>
      </c>
      <c r="E338" s="12">
        <v>206</v>
      </c>
      <c r="F338" s="1">
        <f t="shared" si="10"/>
        <v>1</v>
      </c>
    </row>
    <row r="339" spans="1:6">
      <c r="A339" s="12">
        <v>207</v>
      </c>
      <c r="B339" s="12" t="s">
        <v>429</v>
      </c>
      <c r="C339" s="12" t="s">
        <v>436</v>
      </c>
      <c r="D339" s="1" t="str">
        <f t="shared" si="11"/>
        <v>山形県上山市</v>
      </c>
      <c r="E339" s="12">
        <v>207</v>
      </c>
      <c r="F339" s="1">
        <f t="shared" si="10"/>
        <v>1</v>
      </c>
    </row>
    <row r="340" spans="1:6">
      <c r="A340" s="12">
        <v>208</v>
      </c>
      <c r="B340" s="12" t="s">
        <v>429</v>
      </c>
      <c r="C340" s="12" t="s">
        <v>437</v>
      </c>
      <c r="D340" s="1" t="str">
        <f t="shared" si="11"/>
        <v>山形県村山市</v>
      </c>
      <c r="E340" s="12">
        <v>208</v>
      </c>
      <c r="F340" s="1">
        <f t="shared" si="10"/>
        <v>1</v>
      </c>
    </row>
    <row r="341" spans="1:6">
      <c r="A341" s="12">
        <v>209</v>
      </c>
      <c r="B341" s="12" t="s">
        <v>429</v>
      </c>
      <c r="C341" s="12" t="s">
        <v>438</v>
      </c>
      <c r="D341" s="1" t="str">
        <f t="shared" si="11"/>
        <v>山形県長井市</v>
      </c>
      <c r="E341" s="12">
        <v>209</v>
      </c>
      <c r="F341" s="1">
        <f t="shared" si="10"/>
        <v>1</v>
      </c>
    </row>
    <row r="342" spans="1:6">
      <c r="A342" s="12">
        <v>210</v>
      </c>
      <c r="B342" s="12" t="s">
        <v>429</v>
      </c>
      <c r="C342" s="12" t="s">
        <v>439</v>
      </c>
      <c r="D342" s="1" t="str">
        <f t="shared" si="11"/>
        <v>山形県天童市</v>
      </c>
      <c r="E342" s="12">
        <v>210</v>
      </c>
      <c r="F342" s="1">
        <f t="shared" si="10"/>
        <v>1</v>
      </c>
    </row>
    <row r="343" spans="1:6">
      <c r="A343" s="12">
        <v>211</v>
      </c>
      <c r="B343" s="12" t="s">
        <v>429</v>
      </c>
      <c r="C343" s="12" t="s">
        <v>440</v>
      </c>
      <c r="D343" s="1" t="str">
        <f t="shared" si="11"/>
        <v>山形県東根市</v>
      </c>
      <c r="E343" s="12">
        <v>211</v>
      </c>
      <c r="F343" s="1">
        <f t="shared" si="10"/>
        <v>1</v>
      </c>
    </row>
    <row r="344" spans="1:6">
      <c r="A344" s="12">
        <v>212</v>
      </c>
      <c r="B344" s="12" t="s">
        <v>429</v>
      </c>
      <c r="C344" s="12" t="s">
        <v>441</v>
      </c>
      <c r="D344" s="1" t="str">
        <f t="shared" si="11"/>
        <v>山形県尾花沢市</v>
      </c>
      <c r="E344" s="12">
        <v>212</v>
      </c>
      <c r="F344" s="1">
        <f t="shared" si="10"/>
        <v>1</v>
      </c>
    </row>
    <row r="345" spans="1:6">
      <c r="A345" s="12">
        <v>213</v>
      </c>
      <c r="B345" s="12" t="s">
        <v>429</v>
      </c>
      <c r="C345" s="12" t="s">
        <v>442</v>
      </c>
      <c r="D345" s="1" t="str">
        <f t="shared" si="11"/>
        <v>山形県南陽市</v>
      </c>
      <c r="E345" s="12">
        <v>213</v>
      </c>
      <c r="F345" s="1">
        <f t="shared" si="10"/>
        <v>1</v>
      </c>
    </row>
    <row r="346" spans="1:6">
      <c r="A346" s="12">
        <v>301</v>
      </c>
      <c r="B346" s="12" t="s">
        <v>429</v>
      </c>
      <c r="C346" s="12" t="s">
        <v>443</v>
      </c>
      <c r="D346" s="1" t="str">
        <f t="shared" si="11"/>
        <v>山形県山辺町</v>
      </c>
      <c r="E346" s="12">
        <v>301</v>
      </c>
      <c r="F346" s="1">
        <f t="shared" si="10"/>
        <v>1</v>
      </c>
    </row>
    <row r="347" spans="1:6">
      <c r="A347" s="12">
        <v>302</v>
      </c>
      <c r="B347" s="12" t="s">
        <v>429</v>
      </c>
      <c r="C347" s="12" t="s">
        <v>444</v>
      </c>
      <c r="D347" s="1" t="str">
        <f t="shared" si="11"/>
        <v>山形県中山町</v>
      </c>
      <c r="E347" s="12">
        <v>302</v>
      </c>
      <c r="F347" s="1">
        <f t="shared" si="10"/>
        <v>1</v>
      </c>
    </row>
    <row r="348" spans="1:6">
      <c r="A348" s="12">
        <v>321</v>
      </c>
      <c r="B348" s="12" t="s">
        <v>429</v>
      </c>
      <c r="C348" s="12" t="s">
        <v>445</v>
      </c>
      <c r="D348" s="1" t="str">
        <f t="shared" si="11"/>
        <v>山形県河北町</v>
      </c>
      <c r="E348" s="12">
        <v>321</v>
      </c>
      <c r="F348" s="1">
        <f t="shared" si="10"/>
        <v>1</v>
      </c>
    </row>
    <row r="349" spans="1:6">
      <c r="A349" s="12">
        <v>322</v>
      </c>
      <c r="B349" s="12" t="s">
        <v>429</v>
      </c>
      <c r="C349" s="12" t="s">
        <v>446</v>
      </c>
      <c r="D349" s="1" t="str">
        <f t="shared" si="11"/>
        <v>山形県西川町</v>
      </c>
      <c r="E349" s="12">
        <v>322</v>
      </c>
      <c r="F349" s="1">
        <f t="shared" si="10"/>
        <v>1</v>
      </c>
    </row>
    <row r="350" spans="1:6">
      <c r="A350" s="12">
        <v>323</v>
      </c>
      <c r="B350" s="12" t="s">
        <v>429</v>
      </c>
      <c r="C350" s="12" t="s">
        <v>447</v>
      </c>
      <c r="D350" s="1" t="str">
        <f t="shared" si="11"/>
        <v>山形県朝日町</v>
      </c>
      <c r="E350" s="12">
        <v>323</v>
      </c>
      <c r="F350" s="1">
        <f t="shared" si="10"/>
        <v>1</v>
      </c>
    </row>
    <row r="351" spans="1:6">
      <c r="A351" s="12">
        <v>324</v>
      </c>
      <c r="B351" s="12" t="s">
        <v>429</v>
      </c>
      <c r="C351" s="12" t="s">
        <v>448</v>
      </c>
      <c r="D351" s="1" t="str">
        <f t="shared" si="11"/>
        <v>山形県大江町</v>
      </c>
      <c r="E351" s="12">
        <v>324</v>
      </c>
      <c r="F351" s="1">
        <f t="shared" si="10"/>
        <v>1</v>
      </c>
    </row>
    <row r="352" spans="1:6">
      <c r="A352" s="12">
        <v>341</v>
      </c>
      <c r="B352" s="12" t="s">
        <v>429</v>
      </c>
      <c r="C352" s="12" t="s">
        <v>449</v>
      </c>
      <c r="D352" s="1" t="str">
        <f t="shared" si="11"/>
        <v>山形県大石田町</v>
      </c>
      <c r="E352" s="12">
        <v>341</v>
      </c>
      <c r="F352" s="1">
        <f t="shared" si="10"/>
        <v>1</v>
      </c>
    </row>
    <row r="353" spans="1:6">
      <c r="A353" s="12">
        <v>361</v>
      </c>
      <c r="B353" s="12" t="s">
        <v>429</v>
      </c>
      <c r="C353" s="12" t="s">
        <v>450</v>
      </c>
      <c r="D353" s="1" t="str">
        <f t="shared" si="11"/>
        <v>山形県金山町</v>
      </c>
      <c r="E353" s="12">
        <v>361</v>
      </c>
      <c r="F353" s="1">
        <f t="shared" si="10"/>
        <v>1</v>
      </c>
    </row>
    <row r="354" spans="1:6">
      <c r="A354" s="12">
        <v>362</v>
      </c>
      <c r="B354" s="12" t="s">
        <v>429</v>
      </c>
      <c r="C354" s="12" t="s">
        <v>451</v>
      </c>
      <c r="D354" s="1" t="str">
        <f t="shared" si="11"/>
        <v>山形県最上町</v>
      </c>
      <c r="E354" s="12">
        <v>362</v>
      </c>
      <c r="F354" s="1">
        <f t="shared" si="10"/>
        <v>1</v>
      </c>
    </row>
    <row r="355" spans="1:6">
      <c r="A355" s="12">
        <v>363</v>
      </c>
      <c r="B355" s="12" t="s">
        <v>429</v>
      </c>
      <c r="C355" s="12" t="s">
        <v>452</v>
      </c>
      <c r="D355" s="1" t="str">
        <f t="shared" si="11"/>
        <v>山形県舟形町</v>
      </c>
      <c r="E355" s="12">
        <v>363</v>
      </c>
      <c r="F355" s="1">
        <f t="shared" si="10"/>
        <v>1</v>
      </c>
    </row>
    <row r="356" spans="1:6">
      <c r="A356" s="12">
        <v>364</v>
      </c>
      <c r="B356" s="12" t="s">
        <v>429</v>
      </c>
      <c r="C356" s="12" t="s">
        <v>453</v>
      </c>
      <c r="D356" s="1" t="str">
        <f t="shared" si="11"/>
        <v>山形県真室川町</v>
      </c>
      <c r="E356" s="12">
        <v>364</v>
      </c>
      <c r="F356" s="1">
        <f t="shared" si="10"/>
        <v>1</v>
      </c>
    </row>
    <row r="357" spans="1:6">
      <c r="A357" s="12">
        <v>365</v>
      </c>
      <c r="B357" s="12" t="s">
        <v>429</v>
      </c>
      <c r="C357" s="12" t="s">
        <v>454</v>
      </c>
      <c r="D357" s="1" t="str">
        <f t="shared" si="11"/>
        <v>山形県大蔵村</v>
      </c>
      <c r="E357" s="12">
        <v>365</v>
      </c>
      <c r="F357" s="1">
        <f t="shared" si="10"/>
        <v>1</v>
      </c>
    </row>
    <row r="358" spans="1:6">
      <c r="A358" s="12">
        <v>366</v>
      </c>
      <c r="B358" s="12" t="s">
        <v>429</v>
      </c>
      <c r="C358" s="12" t="s">
        <v>455</v>
      </c>
      <c r="D358" s="1" t="str">
        <f t="shared" si="11"/>
        <v>山形県鮭川村</v>
      </c>
      <c r="E358" s="12">
        <v>366</v>
      </c>
      <c r="F358" s="1">
        <f t="shared" si="10"/>
        <v>1</v>
      </c>
    </row>
    <row r="359" spans="1:6">
      <c r="A359" s="12">
        <v>367</v>
      </c>
      <c r="B359" s="12" t="s">
        <v>429</v>
      </c>
      <c r="C359" s="12" t="s">
        <v>456</v>
      </c>
      <c r="D359" s="1" t="str">
        <f t="shared" si="11"/>
        <v>山形県戸沢村</v>
      </c>
      <c r="E359" s="12">
        <v>367</v>
      </c>
      <c r="F359" s="1">
        <f t="shared" si="10"/>
        <v>1</v>
      </c>
    </row>
    <row r="360" spans="1:6">
      <c r="A360" s="12">
        <v>381</v>
      </c>
      <c r="B360" s="12" t="s">
        <v>429</v>
      </c>
      <c r="C360" s="12" t="s">
        <v>457</v>
      </c>
      <c r="D360" s="1" t="str">
        <f t="shared" si="11"/>
        <v>山形県高畠町</v>
      </c>
      <c r="E360" s="12">
        <v>381</v>
      </c>
      <c r="F360" s="1">
        <f t="shared" si="10"/>
        <v>1</v>
      </c>
    </row>
    <row r="361" spans="1:6">
      <c r="A361" s="12">
        <v>382</v>
      </c>
      <c r="B361" s="12" t="s">
        <v>429</v>
      </c>
      <c r="C361" s="12" t="s">
        <v>458</v>
      </c>
      <c r="D361" s="1" t="str">
        <f t="shared" si="11"/>
        <v>山形県川西町</v>
      </c>
      <c r="E361" s="12">
        <v>382</v>
      </c>
      <c r="F361" s="1">
        <f t="shared" si="10"/>
        <v>1</v>
      </c>
    </row>
    <row r="362" spans="1:6">
      <c r="A362" s="12">
        <v>401</v>
      </c>
      <c r="B362" s="12" t="s">
        <v>429</v>
      </c>
      <c r="C362" s="12" t="s">
        <v>459</v>
      </c>
      <c r="D362" s="1" t="str">
        <f t="shared" si="11"/>
        <v>山形県小国町</v>
      </c>
      <c r="E362" s="12">
        <v>401</v>
      </c>
      <c r="F362" s="1">
        <f t="shared" si="10"/>
        <v>1</v>
      </c>
    </row>
    <row r="363" spans="1:6">
      <c r="A363" s="12">
        <v>402</v>
      </c>
      <c r="B363" s="12" t="s">
        <v>429</v>
      </c>
      <c r="C363" s="12" t="s">
        <v>460</v>
      </c>
      <c r="D363" s="1" t="str">
        <f t="shared" si="11"/>
        <v>山形県白鷹町</v>
      </c>
      <c r="E363" s="12">
        <v>402</v>
      </c>
      <c r="F363" s="1">
        <f t="shared" si="10"/>
        <v>1</v>
      </c>
    </row>
    <row r="364" spans="1:6">
      <c r="A364" s="12">
        <v>403</v>
      </c>
      <c r="B364" s="12" t="s">
        <v>429</v>
      </c>
      <c r="C364" s="12" t="s">
        <v>461</v>
      </c>
      <c r="D364" s="1" t="str">
        <f t="shared" si="11"/>
        <v>山形県飯豊町</v>
      </c>
      <c r="E364" s="12">
        <v>403</v>
      </c>
      <c r="F364" s="1">
        <f t="shared" si="10"/>
        <v>1</v>
      </c>
    </row>
    <row r="365" spans="1:6">
      <c r="A365" s="12">
        <v>426</v>
      </c>
      <c r="B365" s="12" t="s">
        <v>429</v>
      </c>
      <c r="C365" s="12" t="s">
        <v>462</v>
      </c>
      <c r="D365" s="1" t="str">
        <f t="shared" si="11"/>
        <v>山形県三川町</v>
      </c>
      <c r="E365" s="12">
        <v>426</v>
      </c>
      <c r="F365" s="1">
        <f t="shared" si="10"/>
        <v>1</v>
      </c>
    </row>
    <row r="366" spans="1:6">
      <c r="A366" s="12">
        <v>428</v>
      </c>
      <c r="B366" s="12" t="s">
        <v>429</v>
      </c>
      <c r="C366" s="12" t="s">
        <v>463</v>
      </c>
      <c r="D366" s="1" t="str">
        <f t="shared" si="11"/>
        <v>山形県庄内町</v>
      </c>
      <c r="E366" s="12">
        <v>428</v>
      </c>
      <c r="F366" s="1">
        <f t="shared" si="10"/>
        <v>1</v>
      </c>
    </row>
    <row r="367" spans="1:6">
      <c r="A367" s="12">
        <v>461</v>
      </c>
      <c r="B367" s="12" t="s">
        <v>429</v>
      </c>
      <c r="C367" s="12" t="s">
        <v>464</v>
      </c>
      <c r="D367" s="1" t="str">
        <f t="shared" si="11"/>
        <v>山形県遊佐町</v>
      </c>
      <c r="E367" s="12">
        <v>461</v>
      </c>
      <c r="F367" s="1">
        <f t="shared" si="10"/>
        <v>1</v>
      </c>
    </row>
    <row r="368" spans="1:6">
      <c r="A368" s="12">
        <v>201</v>
      </c>
      <c r="B368" s="12" t="s">
        <v>465</v>
      </c>
      <c r="C368" s="12" t="s">
        <v>466</v>
      </c>
      <c r="D368" s="1" t="str">
        <f t="shared" si="11"/>
        <v>福島県福島市</v>
      </c>
      <c r="E368" s="12">
        <v>201</v>
      </c>
      <c r="F368" s="1">
        <f t="shared" si="10"/>
        <v>1</v>
      </c>
    </row>
    <row r="369" spans="1:6">
      <c r="A369" s="12">
        <v>202</v>
      </c>
      <c r="B369" s="12" t="s">
        <v>465</v>
      </c>
      <c r="C369" s="12" t="s">
        <v>467</v>
      </c>
      <c r="D369" s="1" t="str">
        <f t="shared" si="11"/>
        <v>福島県会津若松市</v>
      </c>
      <c r="E369" s="12">
        <v>202</v>
      </c>
      <c r="F369" s="1">
        <f t="shared" si="10"/>
        <v>1</v>
      </c>
    </row>
    <row r="370" spans="1:6">
      <c r="A370" s="12">
        <v>203</v>
      </c>
      <c r="B370" s="12" t="s">
        <v>465</v>
      </c>
      <c r="C370" s="12" t="s">
        <v>468</v>
      </c>
      <c r="D370" s="1" t="str">
        <f t="shared" si="11"/>
        <v>福島県郡山市</v>
      </c>
      <c r="E370" s="12">
        <v>203</v>
      </c>
      <c r="F370" s="1">
        <f t="shared" si="10"/>
        <v>1</v>
      </c>
    </row>
    <row r="371" spans="1:6">
      <c r="A371" s="12">
        <v>204</v>
      </c>
      <c r="B371" s="12" t="s">
        <v>465</v>
      </c>
      <c r="C371" s="12" t="s">
        <v>469</v>
      </c>
      <c r="D371" s="1" t="str">
        <f t="shared" si="11"/>
        <v>福島県いわき市</v>
      </c>
      <c r="E371" s="12">
        <v>204</v>
      </c>
      <c r="F371" s="1">
        <f t="shared" si="10"/>
        <v>1</v>
      </c>
    </row>
    <row r="372" spans="1:6">
      <c r="A372" s="12">
        <v>205</v>
      </c>
      <c r="B372" s="12" t="s">
        <v>465</v>
      </c>
      <c r="C372" s="12" t="s">
        <v>470</v>
      </c>
      <c r="D372" s="1" t="str">
        <f t="shared" si="11"/>
        <v>福島県白河市</v>
      </c>
      <c r="E372" s="12">
        <v>205</v>
      </c>
      <c r="F372" s="1">
        <f t="shared" si="10"/>
        <v>1</v>
      </c>
    </row>
    <row r="373" spans="1:6">
      <c r="A373" s="12">
        <v>207</v>
      </c>
      <c r="B373" s="12" t="s">
        <v>465</v>
      </c>
      <c r="C373" s="12" t="s">
        <v>471</v>
      </c>
      <c r="D373" s="1" t="str">
        <f t="shared" si="11"/>
        <v>福島県須賀川市</v>
      </c>
      <c r="E373" s="12">
        <v>207</v>
      </c>
      <c r="F373" s="1">
        <f t="shared" si="10"/>
        <v>1</v>
      </c>
    </row>
    <row r="374" spans="1:6">
      <c r="A374" s="12">
        <v>208</v>
      </c>
      <c r="B374" s="12" t="s">
        <v>465</v>
      </c>
      <c r="C374" s="12" t="s">
        <v>472</v>
      </c>
      <c r="D374" s="1" t="str">
        <f t="shared" si="11"/>
        <v>福島県喜多方市</v>
      </c>
      <c r="E374" s="12">
        <v>208</v>
      </c>
      <c r="F374" s="1">
        <f t="shared" si="10"/>
        <v>1</v>
      </c>
    </row>
    <row r="375" spans="1:6">
      <c r="A375" s="12">
        <v>209</v>
      </c>
      <c r="B375" s="12" t="s">
        <v>465</v>
      </c>
      <c r="C375" s="12" t="s">
        <v>473</v>
      </c>
      <c r="D375" s="1" t="str">
        <f t="shared" si="11"/>
        <v>福島県相馬市</v>
      </c>
      <c r="E375" s="12">
        <v>209</v>
      </c>
      <c r="F375" s="1">
        <f t="shared" si="10"/>
        <v>1</v>
      </c>
    </row>
    <row r="376" spans="1:6">
      <c r="A376" s="12">
        <v>210</v>
      </c>
      <c r="B376" s="12" t="s">
        <v>465</v>
      </c>
      <c r="C376" s="12" t="s">
        <v>474</v>
      </c>
      <c r="D376" s="1" t="str">
        <f t="shared" si="11"/>
        <v>福島県二本松市</v>
      </c>
      <c r="E376" s="12">
        <v>210</v>
      </c>
      <c r="F376" s="1">
        <f t="shared" si="10"/>
        <v>1</v>
      </c>
    </row>
    <row r="377" spans="1:6">
      <c r="A377" s="12">
        <v>211</v>
      </c>
      <c r="B377" s="12" t="s">
        <v>465</v>
      </c>
      <c r="C377" s="12" t="s">
        <v>475</v>
      </c>
      <c r="D377" s="1" t="str">
        <f t="shared" si="11"/>
        <v>福島県田村市</v>
      </c>
      <c r="E377" s="12">
        <v>211</v>
      </c>
      <c r="F377" s="1">
        <f t="shared" si="10"/>
        <v>1</v>
      </c>
    </row>
    <row r="378" spans="1:6">
      <c r="A378" s="12">
        <v>212</v>
      </c>
      <c r="B378" s="12" t="s">
        <v>465</v>
      </c>
      <c r="C378" s="12" t="s">
        <v>476</v>
      </c>
      <c r="D378" s="1" t="str">
        <f t="shared" si="11"/>
        <v>福島県南相馬市</v>
      </c>
      <c r="E378" s="12">
        <v>212</v>
      </c>
      <c r="F378" s="1">
        <f t="shared" si="10"/>
        <v>1</v>
      </c>
    </row>
    <row r="379" spans="1:6">
      <c r="A379" s="12">
        <v>213</v>
      </c>
      <c r="B379" s="12" t="s">
        <v>465</v>
      </c>
      <c r="C379" s="12" t="s">
        <v>136</v>
      </c>
      <c r="D379" s="1" t="str">
        <f t="shared" si="11"/>
        <v>福島県伊達市</v>
      </c>
      <c r="E379" s="12">
        <v>213</v>
      </c>
      <c r="F379" s="1">
        <f t="shared" si="10"/>
        <v>1</v>
      </c>
    </row>
    <row r="380" spans="1:6">
      <c r="A380" s="12">
        <v>214</v>
      </c>
      <c r="B380" s="12" t="s">
        <v>465</v>
      </c>
      <c r="C380" s="12" t="s">
        <v>477</v>
      </c>
      <c r="D380" s="1" t="str">
        <f t="shared" si="11"/>
        <v>福島県本宮市</v>
      </c>
      <c r="E380" s="12">
        <v>214</v>
      </c>
      <c r="F380" s="1">
        <f t="shared" si="10"/>
        <v>1</v>
      </c>
    </row>
    <row r="381" spans="1:6">
      <c r="A381" s="12">
        <v>301</v>
      </c>
      <c r="B381" s="12" t="s">
        <v>465</v>
      </c>
      <c r="C381" s="12" t="s">
        <v>478</v>
      </c>
      <c r="D381" s="1" t="str">
        <f t="shared" si="11"/>
        <v>福島県桑折町</v>
      </c>
      <c r="E381" s="12">
        <v>301</v>
      </c>
      <c r="F381" s="1">
        <f t="shared" si="10"/>
        <v>1</v>
      </c>
    </row>
    <row r="382" spans="1:6">
      <c r="A382" s="12">
        <v>303</v>
      </c>
      <c r="B382" s="12" t="s">
        <v>465</v>
      </c>
      <c r="C382" s="12" t="s">
        <v>479</v>
      </c>
      <c r="D382" s="1" t="str">
        <f t="shared" si="11"/>
        <v>福島県国見町</v>
      </c>
      <c r="E382" s="12">
        <v>303</v>
      </c>
      <c r="F382" s="1">
        <f t="shared" si="10"/>
        <v>1</v>
      </c>
    </row>
    <row r="383" spans="1:6">
      <c r="A383" s="12">
        <v>308</v>
      </c>
      <c r="B383" s="12" t="s">
        <v>465</v>
      </c>
      <c r="C383" s="12" t="s">
        <v>480</v>
      </c>
      <c r="D383" s="1" t="str">
        <f t="shared" si="11"/>
        <v>福島県川俣町</v>
      </c>
      <c r="E383" s="12">
        <v>308</v>
      </c>
      <c r="F383" s="1">
        <f t="shared" si="10"/>
        <v>1</v>
      </c>
    </row>
    <row r="384" spans="1:6">
      <c r="A384" s="12">
        <v>322</v>
      </c>
      <c r="B384" s="12" t="s">
        <v>465</v>
      </c>
      <c r="C384" s="12" t="s">
        <v>481</v>
      </c>
      <c r="D384" s="1" t="str">
        <f t="shared" si="11"/>
        <v>福島県大玉村</v>
      </c>
      <c r="E384" s="12">
        <v>322</v>
      </c>
      <c r="F384" s="1">
        <f t="shared" si="10"/>
        <v>1</v>
      </c>
    </row>
    <row r="385" spans="1:6">
      <c r="A385" s="12">
        <v>342</v>
      </c>
      <c r="B385" s="12" t="s">
        <v>465</v>
      </c>
      <c r="C385" s="12" t="s">
        <v>482</v>
      </c>
      <c r="D385" s="1" t="str">
        <f t="shared" si="11"/>
        <v>福島県鏡石町</v>
      </c>
      <c r="E385" s="12">
        <v>342</v>
      </c>
      <c r="F385" s="1">
        <f t="shared" si="10"/>
        <v>1</v>
      </c>
    </row>
    <row r="386" spans="1:6">
      <c r="A386" s="12">
        <v>344</v>
      </c>
      <c r="B386" s="12" t="s">
        <v>465</v>
      </c>
      <c r="C386" s="12" t="s">
        <v>483</v>
      </c>
      <c r="D386" s="1" t="str">
        <f t="shared" si="11"/>
        <v>福島県天栄村</v>
      </c>
      <c r="E386" s="12">
        <v>344</v>
      </c>
      <c r="F386" s="1">
        <f t="shared" ref="F386:F449" si="12">COUNTIF(D:D,D386)</f>
        <v>1</v>
      </c>
    </row>
    <row r="387" spans="1:6">
      <c r="A387" s="12">
        <v>362</v>
      </c>
      <c r="B387" s="12" t="s">
        <v>465</v>
      </c>
      <c r="C387" s="12" t="s">
        <v>484</v>
      </c>
      <c r="D387" s="1" t="str">
        <f t="shared" ref="D387:D450" si="13">B387&amp;C387</f>
        <v>福島県下郷町</v>
      </c>
      <c r="E387" s="12">
        <v>362</v>
      </c>
      <c r="F387" s="1">
        <f t="shared" si="12"/>
        <v>1</v>
      </c>
    </row>
    <row r="388" spans="1:6">
      <c r="A388" s="12">
        <v>364</v>
      </c>
      <c r="B388" s="12" t="s">
        <v>465</v>
      </c>
      <c r="C388" s="12" t="s">
        <v>485</v>
      </c>
      <c r="D388" s="1" t="str">
        <f t="shared" si="13"/>
        <v>福島県檜枝岐村</v>
      </c>
      <c r="E388" s="12">
        <v>364</v>
      </c>
      <c r="F388" s="1">
        <f t="shared" si="12"/>
        <v>1</v>
      </c>
    </row>
    <row r="389" spans="1:6">
      <c r="A389" s="12">
        <v>367</v>
      </c>
      <c r="B389" s="12" t="s">
        <v>465</v>
      </c>
      <c r="C389" s="12" t="s">
        <v>486</v>
      </c>
      <c r="D389" s="1" t="str">
        <f t="shared" si="13"/>
        <v>福島県只見町</v>
      </c>
      <c r="E389" s="12">
        <v>367</v>
      </c>
      <c r="F389" s="1">
        <f t="shared" si="12"/>
        <v>1</v>
      </c>
    </row>
    <row r="390" spans="1:6">
      <c r="A390" s="12">
        <v>368</v>
      </c>
      <c r="B390" s="12" t="s">
        <v>465</v>
      </c>
      <c r="C390" s="12" t="s">
        <v>487</v>
      </c>
      <c r="D390" s="1" t="str">
        <f t="shared" si="13"/>
        <v>福島県南会津町</v>
      </c>
      <c r="E390" s="12">
        <v>368</v>
      </c>
      <c r="F390" s="1">
        <f t="shared" si="12"/>
        <v>1</v>
      </c>
    </row>
    <row r="391" spans="1:6">
      <c r="A391" s="12">
        <v>402</v>
      </c>
      <c r="B391" s="12" t="s">
        <v>465</v>
      </c>
      <c r="C391" s="12" t="s">
        <v>488</v>
      </c>
      <c r="D391" s="1" t="str">
        <f t="shared" si="13"/>
        <v>福島県北塩原村</v>
      </c>
      <c r="E391" s="12">
        <v>402</v>
      </c>
      <c r="F391" s="1">
        <f t="shared" si="12"/>
        <v>1</v>
      </c>
    </row>
    <row r="392" spans="1:6">
      <c r="A392" s="12">
        <v>405</v>
      </c>
      <c r="B392" s="12" t="s">
        <v>465</v>
      </c>
      <c r="C392" s="12" t="s">
        <v>489</v>
      </c>
      <c r="D392" s="1" t="str">
        <f t="shared" si="13"/>
        <v>福島県西会津町</v>
      </c>
      <c r="E392" s="12">
        <v>405</v>
      </c>
      <c r="F392" s="1">
        <f t="shared" si="12"/>
        <v>1</v>
      </c>
    </row>
    <row r="393" spans="1:6">
      <c r="A393" s="12">
        <v>407</v>
      </c>
      <c r="B393" s="12" t="s">
        <v>465</v>
      </c>
      <c r="C393" s="12" t="s">
        <v>490</v>
      </c>
      <c r="D393" s="1" t="str">
        <f t="shared" si="13"/>
        <v>福島県磐梯町</v>
      </c>
      <c r="E393" s="12">
        <v>407</v>
      </c>
      <c r="F393" s="1">
        <f t="shared" si="12"/>
        <v>1</v>
      </c>
    </row>
    <row r="394" spans="1:6">
      <c r="A394" s="12">
        <v>408</v>
      </c>
      <c r="B394" s="12" t="s">
        <v>465</v>
      </c>
      <c r="C394" s="12" t="s">
        <v>491</v>
      </c>
      <c r="D394" s="1" t="str">
        <f t="shared" si="13"/>
        <v>福島県猪苗代町</v>
      </c>
      <c r="E394" s="12">
        <v>408</v>
      </c>
      <c r="F394" s="1">
        <f t="shared" si="12"/>
        <v>1</v>
      </c>
    </row>
    <row r="395" spans="1:6">
      <c r="A395" s="12">
        <v>421</v>
      </c>
      <c r="B395" s="12" t="s">
        <v>465</v>
      </c>
      <c r="C395" s="12" t="s">
        <v>492</v>
      </c>
      <c r="D395" s="1" t="str">
        <f t="shared" si="13"/>
        <v>福島県会津坂下町</v>
      </c>
      <c r="E395" s="12">
        <v>421</v>
      </c>
      <c r="F395" s="1">
        <f t="shared" si="12"/>
        <v>1</v>
      </c>
    </row>
    <row r="396" spans="1:6">
      <c r="A396" s="12">
        <v>422</v>
      </c>
      <c r="B396" s="12" t="s">
        <v>465</v>
      </c>
      <c r="C396" s="12" t="s">
        <v>493</v>
      </c>
      <c r="D396" s="1" t="str">
        <f t="shared" si="13"/>
        <v>福島県湯川村</v>
      </c>
      <c r="E396" s="12">
        <v>422</v>
      </c>
      <c r="F396" s="1">
        <f t="shared" si="12"/>
        <v>1</v>
      </c>
    </row>
    <row r="397" spans="1:6">
      <c r="A397" s="12">
        <v>423</v>
      </c>
      <c r="B397" s="12" t="s">
        <v>465</v>
      </c>
      <c r="C397" s="12" t="s">
        <v>494</v>
      </c>
      <c r="D397" s="1" t="str">
        <f t="shared" si="13"/>
        <v>福島県柳津町</v>
      </c>
      <c r="E397" s="12">
        <v>423</v>
      </c>
      <c r="F397" s="1">
        <f t="shared" si="12"/>
        <v>1</v>
      </c>
    </row>
    <row r="398" spans="1:6">
      <c r="A398" s="12">
        <v>444</v>
      </c>
      <c r="B398" s="12" t="s">
        <v>465</v>
      </c>
      <c r="C398" s="12" t="s">
        <v>495</v>
      </c>
      <c r="D398" s="1" t="str">
        <f t="shared" si="13"/>
        <v>福島県三島町</v>
      </c>
      <c r="E398" s="12">
        <v>444</v>
      </c>
      <c r="F398" s="1">
        <f t="shared" si="12"/>
        <v>1</v>
      </c>
    </row>
    <row r="399" spans="1:6">
      <c r="A399" s="12">
        <v>445</v>
      </c>
      <c r="B399" s="12" t="s">
        <v>465</v>
      </c>
      <c r="C399" s="12" t="s">
        <v>450</v>
      </c>
      <c r="D399" s="1" t="str">
        <f t="shared" si="13"/>
        <v>福島県金山町</v>
      </c>
      <c r="E399" s="12">
        <v>445</v>
      </c>
      <c r="F399" s="1">
        <f t="shared" si="12"/>
        <v>1</v>
      </c>
    </row>
    <row r="400" spans="1:6">
      <c r="A400" s="12">
        <v>446</v>
      </c>
      <c r="B400" s="12" t="s">
        <v>465</v>
      </c>
      <c r="C400" s="12" t="s">
        <v>496</v>
      </c>
      <c r="D400" s="1" t="str">
        <f t="shared" si="13"/>
        <v>福島県昭和村</v>
      </c>
      <c r="E400" s="12">
        <v>446</v>
      </c>
      <c r="F400" s="1">
        <f t="shared" si="12"/>
        <v>1</v>
      </c>
    </row>
    <row r="401" spans="1:6">
      <c r="A401" s="12">
        <v>447</v>
      </c>
      <c r="B401" s="12" t="s">
        <v>465</v>
      </c>
      <c r="C401" s="12" t="s">
        <v>497</v>
      </c>
      <c r="D401" s="1" t="str">
        <f t="shared" si="13"/>
        <v>福島県会津美里町</v>
      </c>
      <c r="E401" s="12">
        <v>447</v>
      </c>
      <c r="F401" s="1">
        <f t="shared" si="12"/>
        <v>1</v>
      </c>
    </row>
    <row r="402" spans="1:6">
      <c r="A402" s="12">
        <v>461</v>
      </c>
      <c r="B402" s="12" t="s">
        <v>465</v>
      </c>
      <c r="C402" s="12" t="s">
        <v>498</v>
      </c>
      <c r="D402" s="1" t="str">
        <f t="shared" si="13"/>
        <v>福島県西郷村</v>
      </c>
      <c r="E402" s="12">
        <v>461</v>
      </c>
      <c r="F402" s="1">
        <f t="shared" si="12"/>
        <v>1</v>
      </c>
    </row>
    <row r="403" spans="1:6">
      <c r="A403" s="12">
        <v>464</v>
      </c>
      <c r="B403" s="12" t="s">
        <v>465</v>
      </c>
      <c r="C403" s="12" t="s">
        <v>499</v>
      </c>
      <c r="D403" s="1" t="str">
        <f t="shared" si="13"/>
        <v>福島県泉崎村</v>
      </c>
      <c r="E403" s="12">
        <v>464</v>
      </c>
      <c r="F403" s="1">
        <f t="shared" si="12"/>
        <v>1</v>
      </c>
    </row>
    <row r="404" spans="1:6">
      <c r="A404" s="12">
        <v>465</v>
      </c>
      <c r="B404" s="12" t="s">
        <v>465</v>
      </c>
      <c r="C404" s="12" t="s">
        <v>500</v>
      </c>
      <c r="D404" s="1" t="str">
        <f t="shared" si="13"/>
        <v>福島県中島村</v>
      </c>
      <c r="E404" s="12">
        <v>465</v>
      </c>
      <c r="F404" s="1">
        <f t="shared" si="12"/>
        <v>1</v>
      </c>
    </row>
    <row r="405" spans="1:6">
      <c r="A405" s="12">
        <v>466</v>
      </c>
      <c r="B405" s="12" t="s">
        <v>465</v>
      </c>
      <c r="C405" s="12" t="s">
        <v>501</v>
      </c>
      <c r="D405" s="1" t="str">
        <f t="shared" si="13"/>
        <v>福島県矢吹町</v>
      </c>
      <c r="E405" s="12">
        <v>466</v>
      </c>
      <c r="F405" s="1">
        <f t="shared" si="12"/>
        <v>1</v>
      </c>
    </row>
    <row r="406" spans="1:6">
      <c r="A406" s="12">
        <v>481</v>
      </c>
      <c r="B406" s="12" t="s">
        <v>465</v>
      </c>
      <c r="C406" s="12" t="s">
        <v>502</v>
      </c>
      <c r="D406" s="1" t="str">
        <f t="shared" si="13"/>
        <v>福島県棚倉町</v>
      </c>
      <c r="E406" s="12">
        <v>481</v>
      </c>
      <c r="F406" s="1">
        <f t="shared" si="12"/>
        <v>1</v>
      </c>
    </row>
    <row r="407" spans="1:6">
      <c r="A407" s="12">
        <v>482</v>
      </c>
      <c r="B407" s="12" t="s">
        <v>465</v>
      </c>
      <c r="C407" s="12" t="s">
        <v>503</v>
      </c>
      <c r="D407" s="1" t="str">
        <f t="shared" si="13"/>
        <v>福島県矢祭町</v>
      </c>
      <c r="E407" s="12">
        <v>482</v>
      </c>
      <c r="F407" s="1">
        <f t="shared" si="12"/>
        <v>1</v>
      </c>
    </row>
    <row r="408" spans="1:6">
      <c r="A408" s="12">
        <v>483</v>
      </c>
      <c r="B408" s="12" t="s">
        <v>465</v>
      </c>
      <c r="C408" s="12" t="s">
        <v>504</v>
      </c>
      <c r="D408" s="1" t="str">
        <f t="shared" si="13"/>
        <v>福島県塙町</v>
      </c>
      <c r="E408" s="12">
        <v>483</v>
      </c>
      <c r="F408" s="1">
        <f t="shared" si="12"/>
        <v>1</v>
      </c>
    </row>
    <row r="409" spans="1:6">
      <c r="A409" s="12">
        <v>484</v>
      </c>
      <c r="B409" s="12" t="s">
        <v>465</v>
      </c>
      <c r="C409" s="12" t="s">
        <v>505</v>
      </c>
      <c r="D409" s="1" t="str">
        <f t="shared" si="13"/>
        <v>福島県鮫川村</v>
      </c>
      <c r="E409" s="12">
        <v>484</v>
      </c>
      <c r="F409" s="1">
        <f t="shared" si="12"/>
        <v>1</v>
      </c>
    </row>
    <row r="410" spans="1:6">
      <c r="A410" s="12">
        <v>501</v>
      </c>
      <c r="B410" s="12" t="s">
        <v>465</v>
      </c>
      <c r="C410" s="12" t="s">
        <v>506</v>
      </c>
      <c r="D410" s="1" t="str">
        <f t="shared" si="13"/>
        <v>福島県石川町</v>
      </c>
      <c r="E410" s="12">
        <v>501</v>
      </c>
      <c r="F410" s="1">
        <f t="shared" si="12"/>
        <v>1</v>
      </c>
    </row>
    <row r="411" spans="1:6">
      <c r="A411" s="12">
        <v>502</v>
      </c>
      <c r="B411" s="12" t="s">
        <v>465</v>
      </c>
      <c r="C411" s="12" t="s">
        <v>507</v>
      </c>
      <c r="D411" s="1" t="str">
        <f t="shared" si="13"/>
        <v>福島県玉川村</v>
      </c>
      <c r="E411" s="12">
        <v>502</v>
      </c>
      <c r="F411" s="1">
        <f t="shared" si="12"/>
        <v>1</v>
      </c>
    </row>
    <row r="412" spans="1:6">
      <c r="A412" s="12">
        <v>503</v>
      </c>
      <c r="B412" s="12" t="s">
        <v>465</v>
      </c>
      <c r="C412" s="12" t="s">
        <v>508</v>
      </c>
      <c r="D412" s="1" t="str">
        <f t="shared" si="13"/>
        <v>福島県平田村</v>
      </c>
      <c r="E412" s="12">
        <v>503</v>
      </c>
      <c r="F412" s="1">
        <f t="shared" si="12"/>
        <v>1</v>
      </c>
    </row>
    <row r="413" spans="1:6">
      <c r="A413" s="12">
        <v>504</v>
      </c>
      <c r="B413" s="12" t="s">
        <v>465</v>
      </c>
      <c r="C413" s="12" t="s">
        <v>509</v>
      </c>
      <c r="D413" s="1" t="str">
        <f t="shared" si="13"/>
        <v>福島県浅川町</v>
      </c>
      <c r="E413" s="12">
        <v>504</v>
      </c>
      <c r="F413" s="1">
        <f t="shared" si="12"/>
        <v>1</v>
      </c>
    </row>
    <row r="414" spans="1:6">
      <c r="A414" s="12">
        <v>505</v>
      </c>
      <c r="B414" s="12" t="s">
        <v>465</v>
      </c>
      <c r="C414" s="12" t="s">
        <v>510</v>
      </c>
      <c r="D414" s="1" t="str">
        <f t="shared" si="13"/>
        <v>福島県古殿町</v>
      </c>
      <c r="E414" s="12">
        <v>505</v>
      </c>
      <c r="F414" s="1">
        <f t="shared" si="12"/>
        <v>1</v>
      </c>
    </row>
    <row r="415" spans="1:6">
      <c r="A415" s="12">
        <v>521</v>
      </c>
      <c r="B415" s="12" t="s">
        <v>465</v>
      </c>
      <c r="C415" s="12" t="s">
        <v>511</v>
      </c>
      <c r="D415" s="1" t="str">
        <f t="shared" si="13"/>
        <v>福島県三春町</v>
      </c>
      <c r="E415" s="12">
        <v>521</v>
      </c>
      <c r="F415" s="1">
        <f t="shared" si="12"/>
        <v>1</v>
      </c>
    </row>
    <row r="416" spans="1:6">
      <c r="A416" s="12">
        <v>522</v>
      </c>
      <c r="B416" s="12" t="s">
        <v>465</v>
      </c>
      <c r="C416" s="12" t="s">
        <v>512</v>
      </c>
      <c r="D416" s="1" t="str">
        <f t="shared" si="13"/>
        <v>福島県小野町</v>
      </c>
      <c r="E416" s="12">
        <v>522</v>
      </c>
      <c r="F416" s="1">
        <f t="shared" si="12"/>
        <v>1</v>
      </c>
    </row>
    <row r="417" spans="1:6">
      <c r="A417" s="12">
        <v>541</v>
      </c>
      <c r="B417" s="12" t="s">
        <v>465</v>
      </c>
      <c r="C417" s="12" t="s">
        <v>513</v>
      </c>
      <c r="D417" s="1" t="str">
        <f t="shared" si="13"/>
        <v>福島県広野町</v>
      </c>
      <c r="E417" s="12">
        <v>541</v>
      </c>
      <c r="F417" s="1">
        <f t="shared" si="12"/>
        <v>1</v>
      </c>
    </row>
    <row r="418" spans="1:6">
      <c r="A418" s="12">
        <v>542</v>
      </c>
      <c r="B418" s="12" t="s">
        <v>465</v>
      </c>
      <c r="C418" s="12" t="s">
        <v>514</v>
      </c>
      <c r="D418" s="1" t="str">
        <f t="shared" si="13"/>
        <v>福島県楢葉町</v>
      </c>
      <c r="E418" s="12">
        <v>542</v>
      </c>
      <c r="F418" s="1">
        <f t="shared" si="12"/>
        <v>1</v>
      </c>
    </row>
    <row r="419" spans="1:6">
      <c r="A419" s="12">
        <v>543</v>
      </c>
      <c r="B419" s="12" t="s">
        <v>465</v>
      </c>
      <c r="C419" s="12" t="s">
        <v>515</v>
      </c>
      <c r="D419" s="1" t="str">
        <f t="shared" si="13"/>
        <v>福島県富岡町</v>
      </c>
      <c r="E419" s="12">
        <v>543</v>
      </c>
      <c r="F419" s="1">
        <f t="shared" si="12"/>
        <v>1</v>
      </c>
    </row>
    <row r="420" spans="1:6">
      <c r="A420" s="12">
        <v>544</v>
      </c>
      <c r="B420" s="12" t="s">
        <v>465</v>
      </c>
      <c r="C420" s="12" t="s">
        <v>516</v>
      </c>
      <c r="D420" s="1" t="str">
        <f t="shared" si="13"/>
        <v>福島県川内村</v>
      </c>
      <c r="E420" s="12">
        <v>544</v>
      </c>
      <c r="F420" s="1">
        <f t="shared" si="12"/>
        <v>1</v>
      </c>
    </row>
    <row r="421" spans="1:6">
      <c r="A421" s="12">
        <v>545</v>
      </c>
      <c r="B421" s="12" t="s">
        <v>465</v>
      </c>
      <c r="C421" s="12" t="s">
        <v>517</v>
      </c>
      <c r="D421" s="1" t="str">
        <f t="shared" si="13"/>
        <v>福島県大熊町</v>
      </c>
      <c r="E421" s="12">
        <v>545</v>
      </c>
      <c r="F421" s="1">
        <f t="shared" si="12"/>
        <v>1</v>
      </c>
    </row>
    <row r="422" spans="1:6">
      <c r="A422" s="12">
        <v>546</v>
      </c>
      <c r="B422" s="12" t="s">
        <v>465</v>
      </c>
      <c r="C422" s="12" t="s">
        <v>518</v>
      </c>
      <c r="D422" s="1" t="str">
        <f t="shared" si="13"/>
        <v>福島県双葉町</v>
      </c>
      <c r="E422" s="12">
        <v>546</v>
      </c>
      <c r="F422" s="1">
        <f t="shared" si="12"/>
        <v>1</v>
      </c>
    </row>
    <row r="423" spans="1:6">
      <c r="A423" s="12">
        <v>547</v>
      </c>
      <c r="B423" s="12" t="s">
        <v>465</v>
      </c>
      <c r="C423" s="12" t="s">
        <v>519</v>
      </c>
      <c r="D423" s="1" t="str">
        <f t="shared" si="13"/>
        <v>福島県浪江町</v>
      </c>
      <c r="E423" s="12">
        <v>547</v>
      </c>
      <c r="F423" s="1">
        <f t="shared" si="12"/>
        <v>1</v>
      </c>
    </row>
    <row r="424" spans="1:6">
      <c r="A424" s="12">
        <v>548</v>
      </c>
      <c r="B424" s="12" t="s">
        <v>465</v>
      </c>
      <c r="C424" s="12" t="s">
        <v>520</v>
      </c>
      <c r="D424" s="1" t="str">
        <f t="shared" si="13"/>
        <v>福島県葛尾村</v>
      </c>
      <c r="E424" s="12">
        <v>548</v>
      </c>
      <c r="F424" s="1">
        <f t="shared" si="12"/>
        <v>1</v>
      </c>
    </row>
    <row r="425" spans="1:6">
      <c r="A425" s="12">
        <v>561</v>
      </c>
      <c r="B425" s="12" t="s">
        <v>465</v>
      </c>
      <c r="C425" s="12" t="s">
        <v>521</v>
      </c>
      <c r="D425" s="1" t="str">
        <f t="shared" si="13"/>
        <v>福島県新地町</v>
      </c>
      <c r="E425" s="12">
        <v>561</v>
      </c>
      <c r="F425" s="1">
        <f t="shared" si="12"/>
        <v>1</v>
      </c>
    </row>
    <row r="426" spans="1:6">
      <c r="A426" s="12">
        <v>564</v>
      </c>
      <c r="B426" s="12" t="s">
        <v>465</v>
      </c>
      <c r="C426" s="12" t="s">
        <v>522</v>
      </c>
      <c r="D426" s="1" t="str">
        <f t="shared" si="13"/>
        <v>福島県飯舘村</v>
      </c>
      <c r="E426" s="12">
        <v>564</v>
      </c>
      <c r="F426" s="1">
        <f t="shared" si="12"/>
        <v>1</v>
      </c>
    </row>
    <row r="427" spans="1:6">
      <c r="A427" s="12">
        <v>201</v>
      </c>
      <c r="B427" s="12" t="s">
        <v>523</v>
      </c>
      <c r="C427" s="12" t="s">
        <v>524</v>
      </c>
      <c r="D427" s="1" t="str">
        <f t="shared" si="13"/>
        <v>茨城県水戸市</v>
      </c>
      <c r="E427" s="12">
        <v>201</v>
      </c>
      <c r="F427" s="1">
        <f t="shared" si="12"/>
        <v>1</v>
      </c>
    </row>
    <row r="428" spans="1:6">
      <c r="A428" s="12">
        <v>202</v>
      </c>
      <c r="B428" s="12" t="s">
        <v>523</v>
      </c>
      <c r="C428" s="12" t="s">
        <v>525</v>
      </c>
      <c r="D428" s="1" t="str">
        <f t="shared" si="13"/>
        <v>茨城県日立市</v>
      </c>
      <c r="E428" s="12">
        <v>202</v>
      </c>
      <c r="F428" s="1">
        <f t="shared" si="12"/>
        <v>1</v>
      </c>
    </row>
    <row r="429" spans="1:6">
      <c r="A429" s="12">
        <v>203</v>
      </c>
      <c r="B429" s="12" t="s">
        <v>523</v>
      </c>
      <c r="C429" s="12" t="s">
        <v>526</v>
      </c>
      <c r="D429" s="1" t="str">
        <f t="shared" si="13"/>
        <v>茨城県土浦市</v>
      </c>
      <c r="E429" s="12">
        <v>203</v>
      </c>
      <c r="F429" s="1">
        <f t="shared" si="12"/>
        <v>1</v>
      </c>
    </row>
    <row r="430" spans="1:6">
      <c r="A430" s="12">
        <v>204</v>
      </c>
      <c r="B430" s="12" t="s">
        <v>523</v>
      </c>
      <c r="C430" s="12" t="s">
        <v>527</v>
      </c>
      <c r="D430" s="1" t="str">
        <f t="shared" si="13"/>
        <v>茨城県古河市</v>
      </c>
      <c r="E430" s="12">
        <v>204</v>
      </c>
      <c r="F430" s="1">
        <f t="shared" si="12"/>
        <v>1</v>
      </c>
    </row>
    <row r="431" spans="1:6">
      <c r="A431" s="12">
        <v>205</v>
      </c>
      <c r="B431" s="12" t="s">
        <v>523</v>
      </c>
      <c r="C431" s="12" t="s">
        <v>528</v>
      </c>
      <c r="D431" s="1" t="str">
        <f t="shared" si="13"/>
        <v>茨城県石岡市</v>
      </c>
      <c r="E431" s="12">
        <v>205</v>
      </c>
      <c r="F431" s="1">
        <f t="shared" si="12"/>
        <v>1</v>
      </c>
    </row>
    <row r="432" spans="1:6">
      <c r="A432" s="12">
        <v>207</v>
      </c>
      <c r="B432" s="12" t="s">
        <v>523</v>
      </c>
      <c r="C432" s="12" t="s">
        <v>529</v>
      </c>
      <c r="D432" s="1" t="str">
        <f t="shared" si="13"/>
        <v>茨城県結城市</v>
      </c>
      <c r="E432" s="12">
        <v>207</v>
      </c>
      <c r="F432" s="1">
        <f t="shared" si="12"/>
        <v>1</v>
      </c>
    </row>
    <row r="433" spans="1:6">
      <c r="A433" s="12">
        <v>208</v>
      </c>
      <c r="B433" s="12" t="s">
        <v>523</v>
      </c>
      <c r="C433" s="12" t="s">
        <v>530</v>
      </c>
      <c r="D433" s="1" t="str">
        <f t="shared" si="13"/>
        <v>茨城県龍ケ崎市</v>
      </c>
      <c r="E433" s="12">
        <v>208</v>
      </c>
      <c r="F433" s="1">
        <f t="shared" si="12"/>
        <v>1</v>
      </c>
    </row>
    <row r="434" spans="1:6">
      <c r="A434" s="12">
        <v>210</v>
      </c>
      <c r="B434" s="12" t="s">
        <v>523</v>
      </c>
      <c r="C434" s="12" t="s">
        <v>531</v>
      </c>
      <c r="D434" s="1" t="str">
        <f t="shared" si="13"/>
        <v>茨城県下妻市</v>
      </c>
      <c r="E434" s="12">
        <v>210</v>
      </c>
      <c r="F434" s="1">
        <f t="shared" si="12"/>
        <v>1</v>
      </c>
    </row>
    <row r="435" spans="1:6">
      <c r="A435" s="12">
        <v>211</v>
      </c>
      <c r="B435" s="12" t="s">
        <v>523</v>
      </c>
      <c r="C435" s="12" t="s">
        <v>532</v>
      </c>
      <c r="D435" s="1" t="str">
        <f t="shared" si="13"/>
        <v>茨城県常総市</v>
      </c>
      <c r="E435" s="12">
        <v>211</v>
      </c>
      <c r="F435" s="1">
        <f t="shared" si="12"/>
        <v>1</v>
      </c>
    </row>
    <row r="436" spans="1:6">
      <c r="A436" s="12">
        <v>212</v>
      </c>
      <c r="B436" s="12" t="s">
        <v>523</v>
      </c>
      <c r="C436" s="12" t="s">
        <v>533</v>
      </c>
      <c r="D436" s="1" t="str">
        <f t="shared" si="13"/>
        <v>茨城県常陸太田市</v>
      </c>
      <c r="E436" s="12">
        <v>212</v>
      </c>
      <c r="F436" s="1">
        <f t="shared" si="12"/>
        <v>1</v>
      </c>
    </row>
    <row r="437" spans="1:6">
      <c r="A437" s="12">
        <v>214</v>
      </c>
      <c r="B437" s="12" t="s">
        <v>523</v>
      </c>
      <c r="C437" s="12" t="s">
        <v>534</v>
      </c>
      <c r="D437" s="1" t="str">
        <f t="shared" si="13"/>
        <v>茨城県高萩市</v>
      </c>
      <c r="E437" s="12">
        <v>214</v>
      </c>
      <c r="F437" s="1">
        <f t="shared" si="12"/>
        <v>1</v>
      </c>
    </row>
    <row r="438" spans="1:6">
      <c r="A438" s="12">
        <v>215</v>
      </c>
      <c r="B438" s="12" t="s">
        <v>523</v>
      </c>
      <c r="C438" s="12" t="s">
        <v>535</v>
      </c>
      <c r="D438" s="1" t="str">
        <f t="shared" si="13"/>
        <v>茨城県北茨城市</v>
      </c>
      <c r="E438" s="12">
        <v>215</v>
      </c>
      <c r="F438" s="1">
        <f t="shared" si="12"/>
        <v>1</v>
      </c>
    </row>
    <row r="439" spans="1:6">
      <c r="A439" s="12">
        <v>216</v>
      </c>
      <c r="B439" s="12" t="s">
        <v>523</v>
      </c>
      <c r="C439" s="12" t="s">
        <v>536</v>
      </c>
      <c r="D439" s="1" t="str">
        <f t="shared" si="13"/>
        <v>茨城県笠間市</v>
      </c>
      <c r="E439" s="12">
        <v>216</v>
      </c>
      <c r="F439" s="1">
        <f t="shared" si="12"/>
        <v>1</v>
      </c>
    </row>
    <row r="440" spans="1:6">
      <c r="A440" s="12">
        <v>217</v>
      </c>
      <c r="B440" s="12" t="s">
        <v>523</v>
      </c>
      <c r="C440" s="12" t="s">
        <v>537</v>
      </c>
      <c r="D440" s="1" t="str">
        <f t="shared" si="13"/>
        <v>茨城県取手市</v>
      </c>
      <c r="E440" s="12">
        <v>217</v>
      </c>
      <c r="F440" s="1">
        <f t="shared" si="12"/>
        <v>1</v>
      </c>
    </row>
    <row r="441" spans="1:6">
      <c r="A441" s="12">
        <v>219</v>
      </c>
      <c r="B441" s="12" t="s">
        <v>523</v>
      </c>
      <c r="C441" s="12" t="s">
        <v>538</v>
      </c>
      <c r="D441" s="1" t="str">
        <f t="shared" si="13"/>
        <v>茨城県牛久市</v>
      </c>
      <c r="E441" s="12">
        <v>219</v>
      </c>
      <c r="F441" s="1">
        <f t="shared" si="12"/>
        <v>1</v>
      </c>
    </row>
    <row r="442" spans="1:6">
      <c r="A442" s="12">
        <v>220</v>
      </c>
      <c r="B442" s="12" t="s">
        <v>523</v>
      </c>
      <c r="C442" s="12" t="s">
        <v>539</v>
      </c>
      <c r="D442" s="1" t="str">
        <f t="shared" si="13"/>
        <v>茨城県つくば市</v>
      </c>
      <c r="E442" s="12">
        <v>220</v>
      </c>
      <c r="F442" s="1">
        <f t="shared" si="12"/>
        <v>1</v>
      </c>
    </row>
    <row r="443" spans="1:6">
      <c r="A443" s="12">
        <v>221</v>
      </c>
      <c r="B443" s="12" t="s">
        <v>523</v>
      </c>
      <c r="C443" s="12" t="s">
        <v>540</v>
      </c>
      <c r="D443" s="1" t="str">
        <f t="shared" si="13"/>
        <v>茨城県ひたちなか市</v>
      </c>
      <c r="E443" s="12">
        <v>221</v>
      </c>
      <c r="F443" s="1">
        <f t="shared" si="12"/>
        <v>1</v>
      </c>
    </row>
    <row r="444" spans="1:6">
      <c r="A444" s="12">
        <v>222</v>
      </c>
      <c r="B444" s="12" t="s">
        <v>523</v>
      </c>
      <c r="C444" s="12" t="s">
        <v>541</v>
      </c>
      <c r="D444" s="1" t="str">
        <f t="shared" si="13"/>
        <v>茨城県鹿嶋市</v>
      </c>
      <c r="E444" s="12">
        <v>222</v>
      </c>
      <c r="F444" s="1">
        <f t="shared" si="12"/>
        <v>1</v>
      </c>
    </row>
    <row r="445" spans="1:6">
      <c r="A445" s="12">
        <v>223</v>
      </c>
      <c r="B445" s="12" t="s">
        <v>523</v>
      </c>
      <c r="C445" s="12" t="s">
        <v>542</v>
      </c>
      <c r="D445" s="1" t="str">
        <f t="shared" si="13"/>
        <v>茨城県潮来市</v>
      </c>
      <c r="E445" s="12">
        <v>223</v>
      </c>
      <c r="F445" s="1">
        <f t="shared" si="12"/>
        <v>1</v>
      </c>
    </row>
    <row r="446" spans="1:6">
      <c r="A446" s="12">
        <v>224</v>
      </c>
      <c r="B446" s="12" t="s">
        <v>523</v>
      </c>
      <c r="C446" s="12" t="s">
        <v>543</v>
      </c>
      <c r="D446" s="1" t="str">
        <f t="shared" si="13"/>
        <v>茨城県守谷市</v>
      </c>
      <c r="E446" s="12">
        <v>224</v>
      </c>
      <c r="F446" s="1">
        <f t="shared" si="12"/>
        <v>1</v>
      </c>
    </row>
    <row r="447" spans="1:6">
      <c r="A447" s="12">
        <v>225</v>
      </c>
      <c r="B447" s="12" t="s">
        <v>523</v>
      </c>
      <c r="C447" s="12" t="s">
        <v>544</v>
      </c>
      <c r="D447" s="1" t="str">
        <f t="shared" si="13"/>
        <v>茨城県常陸大宮市</v>
      </c>
      <c r="E447" s="12">
        <v>225</v>
      </c>
      <c r="F447" s="1">
        <f t="shared" si="12"/>
        <v>1</v>
      </c>
    </row>
    <row r="448" spans="1:6">
      <c r="A448" s="12">
        <v>226</v>
      </c>
      <c r="B448" s="12" t="s">
        <v>523</v>
      </c>
      <c r="C448" s="12" t="s">
        <v>545</v>
      </c>
      <c r="D448" s="1" t="str">
        <f t="shared" si="13"/>
        <v>茨城県那珂市</v>
      </c>
      <c r="E448" s="12">
        <v>226</v>
      </c>
      <c r="F448" s="1">
        <f t="shared" si="12"/>
        <v>1</v>
      </c>
    </row>
    <row r="449" spans="1:6">
      <c r="A449" s="12">
        <v>227</v>
      </c>
      <c r="B449" s="12" t="s">
        <v>523</v>
      </c>
      <c r="C449" s="12" t="s">
        <v>546</v>
      </c>
      <c r="D449" s="1" t="str">
        <f t="shared" si="13"/>
        <v>茨城県筑西市</v>
      </c>
      <c r="E449" s="12">
        <v>227</v>
      </c>
      <c r="F449" s="1">
        <f t="shared" si="12"/>
        <v>1</v>
      </c>
    </row>
    <row r="450" spans="1:6">
      <c r="A450" s="12">
        <v>228</v>
      </c>
      <c r="B450" s="12" t="s">
        <v>523</v>
      </c>
      <c r="C450" s="12" t="s">
        <v>547</v>
      </c>
      <c r="D450" s="1" t="str">
        <f t="shared" si="13"/>
        <v>茨城県坂東市</v>
      </c>
      <c r="E450" s="12">
        <v>228</v>
      </c>
      <c r="F450" s="1">
        <f t="shared" ref="F450:F513" si="14">COUNTIF(D:D,D450)</f>
        <v>1</v>
      </c>
    </row>
    <row r="451" spans="1:6">
      <c r="A451" s="12">
        <v>229</v>
      </c>
      <c r="B451" s="12" t="s">
        <v>523</v>
      </c>
      <c r="C451" s="12" t="s">
        <v>548</v>
      </c>
      <c r="D451" s="1" t="str">
        <f t="shared" ref="D451:D514" si="15">B451&amp;C451</f>
        <v>茨城県稲敷市</v>
      </c>
      <c r="E451" s="12">
        <v>229</v>
      </c>
      <c r="F451" s="1">
        <f t="shared" si="14"/>
        <v>1</v>
      </c>
    </row>
    <row r="452" spans="1:6">
      <c r="A452" s="12">
        <v>230</v>
      </c>
      <c r="B452" s="12" t="s">
        <v>523</v>
      </c>
      <c r="C452" s="12" t="s">
        <v>549</v>
      </c>
      <c r="D452" s="1" t="str">
        <f t="shared" si="15"/>
        <v>茨城県かすみがうら市</v>
      </c>
      <c r="E452" s="12">
        <v>230</v>
      </c>
      <c r="F452" s="1">
        <f t="shared" si="14"/>
        <v>1</v>
      </c>
    </row>
    <row r="453" spans="1:6">
      <c r="A453" s="12">
        <v>231</v>
      </c>
      <c r="B453" s="12" t="s">
        <v>523</v>
      </c>
      <c r="C453" s="12" t="s">
        <v>550</v>
      </c>
      <c r="D453" s="1" t="str">
        <f t="shared" si="15"/>
        <v>茨城県桜川市</v>
      </c>
      <c r="E453" s="12">
        <v>231</v>
      </c>
      <c r="F453" s="1">
        <f t="shared" si="14"/>
        <v>1</v>
      </c>
    </row>
    <row r="454" spans="1:6">
      <c r="A454" s="12">
        <v>232</v>
      </c>
      <c r="B454" s="12" t="s">
        <v>523</v>
      </c>
      <c r="C454" s="12" t="s">
        <v>551</v>
      </c>
      <c r="D454" s="1" t="str">
        <f t="shared" si="15"/>
        <v>茨城県神栖市</v>
      </c>
      <c r="E454" s="12">
        <v>232</v>
      </c>
      <c r="F454" s="1">
        <f t="shared" si="14"/>
        <v>1</v>
      </c>
    </row>
    <row r="455" spans="1:6">
      <c r="A455" s="12">
        <v>233</v>
      </c>
      <c r="B455" s="12" t="s">
        <v>523</v>
      </c>
      <c r="C455" s="12" t="s">
        <v>552</v>
      </c>
      <c r="D455" s="1" t="str">
        <f t="shared" si="15"/>
        <v>茨城県行方市</v>
      </c>
      <c r="E455" s="12">
        <v>233</v>
      </c>
      <c r="F455" s="1">
        <f t="shared" si="14"/>
        <v>1</v>
      </c>
    </row>
    <row r="456" spans="1:6">
      <c r="A456" s="12">
        <v>234</v>
      </c>
      <c r="B456" s="12" t="s">
        <v>523</v>
      </c>
      <c r="C456" s="12" t="s">
        <v>553</v>
      </c>
      <c r="D456" s="1" t="str">
        <f t="shared" si="15"/>
        <v>茨城県鉾田市</v>
      </c>
      <c r="E456" s="12">
        <v>234</v>
      </c>
      <c r="F456" s="1">
        <f t="shared" si="14"/>
        <v>1</v>
      </c>
    </row>
    <row r="457" spans="1:6">
      <c r="A457" s="12">
        <v>235</v>
      </c>
      <c r="B457" s="12" t="s">
        <v>523</v>
      </c>
      <c r="C457" s="12" t="s">
        <v>554</v>
      </c>
      <c r="D457" s="1" t="str">
        <f t="shared" si="15"/>
        <v>茨城県つくばみらい市</v>
      </c>
      <c r="E457" s="12">
        <v>235</v>
      </c>
      <c r="F457" s="1">
        <f t="shared" si="14"/>
        <v>1</v>
      </c>
    </row>
    <row r="458" spans="1:6">
      <c r="A458" s="12">
        <v>236</v>
      </c>
      <c r="B458" s="12" t="s">
        <v>523</v>
      </c>
      <c r="C458" s="12" t="s">
        <v>555</v>
      </c>
      <c r="D458" s="1" t="str">
        <f t="shared" si="15"/>
        <v>茨城県小美玉市</v>
      </c>
      <c r="E458" s="12">
        <v>236</v>
      </c>
      <c r="F458" s="1">
        <f t="shared" si="14"/>
        <v>1</v>
      </c>
    </row>
    <row r="459" spans="1:6">
      <c r="A459" s="12">
        <v>302</v>
      </c>
      <c r="B459" s="12" t="s">
        <v>523</v>
      </c>
      <c r="C459" s="12" t="s">
        <v>556</v>
      </c>
      <c r="D459" s="1" t="str">
        <f t="shared" si="15"/>
        <v>茨城県茨城町</v>
      </c>
      <c r="E459" s="12">
        <v>302</v>
      </c>
      <c r="F459" s="1">
        <f t="shared" si="14"/>
        <v>1</v>
      </c>
    </row>
    <row r="460" spans="1:6">
      <c r="A460" s="12">
        <v>309</v>
      </c>
      <c r="B460" s="12" t="s">
        <v>523</v>
      </c>
      <c r="C460" s="12" t="s">
        <v>557</v>
      </c>
      <c r="D460" s="1" t="str">
        <f t="shared" si="15"/>
        <v>茨城県大洗町</v>
      </c>
      <c r="E460" s="12">
        <v>309</v>
      </c>
      <c r="F460" s="1">
        <f t="shared" si="14"/>
        <v>1</v>
      </c>
    </row>
    <row r="461" spans="1:6">
      <c r="A461" s="12">
        <v>310</v>
      </c>
      <c r="B461" s="12" t="s">
        <v>523</v>
      </c>
      <c r="C461" s="12" t="s">
        <v>558</v>
      </c>
      <c r="D461" s="1" t="str">
        <f t="shared" si="15"/>
        <v>茨城県城里町</v>
      </c>
      <c r="E461" s="12">
        <v>310</v>
      </c>
      <c r="F461" s="1">
        <f t="shared" si="14"/>
        <v>1</v>
      </c>
    </row>
    <row r="462" spans="1:6">
      <c r="A462" s="12">
        <v>341</v>
      </c>
      <c r="B462" s="12" t="s">
        <v>523</v>
      </c>
      <c r="C462" s="12" t="s">
        <v>559</v>
      </c>
      <c r="D462" s="1" t="str">
        <f t="shared" si="15"/>
        <v>茨城県東海村</v>
      </c>
      <c r="E462" s="12">
        <v>341</v>
      </c>
      <c r="F462" s="1">
        <f t="shared" si="14"/>
        <v>1</v>
      </c>
    </row>
    <row r="463" spans="1:6">
      <c r="A463" s="12">
        <v>364</v>
      </c>
      <c r="B463" s="12" t="s">
        <v>523</v>
      </c>
      <c r="C463" s="12" t="s">
        <v>560</v>
      </c>
      <c r="D463" s="1" t="str">
        <f t="shared" si="15"/>
        <v>茨城県大子町</v>
      </c>
      <c r="E463" s="12">
        <v>364</v>
      </c>
      <c r="F463" s="1">
        <f t="shared" si="14"/>
        <v>1</v>
      </c>
    </row>
    <row r="464" spans="1:6">
      <c r="A464" s="12">
        <v>442</v>
      </c>
      <c r="B464" s="12" t="s">
        <v>523</v>
      </c>
      <c r="C464" s="12" t="s">
        <v>561</v>
      </c>
      <c r="D464" s="1" t="str">
        <f t="shared" si="15"/>
        <v>茨城県美浦村</v>
      </c>
      <c r="E464" s="12">
        <v>442</v>
      </c>
      <c r="F464" s="1">
        <f t="shared" si="14"/>
        <v>1</v>
      </c>
    </row>
    <row r="465" spans="1:6">
      <c r="A465" s="12">
        <v>443</v>
      </c>
      <c r="B465" s="12" t="s">
        <v>523</v>
      </c>
      <c r="C465" s="12" t="s">
        <v>562</v>
      </c>
      <c r="D465" s="1" t="str">
        <f t="shared" si="15"/>
        <v>茨城県阿見町</v>
      </c>
      <c r="E465" s="12">
        <v>443</v>
      </c>
      <c r="F465" s="1">
        <f t="shared" si="14"/>
        <v>1</v>
      </c>
    </row>
    <row r="466" spans="1:6">
      <c r="A466" s="12">
        <v>447</v>
      </c>
      <c r="B466" s="12" t="s">
        <v>523</v>
      </c>
      <c r="C466" s="12" t="s">
        <v>563</v>
      </c>
      <c r="D466" s="1" t="str">
        <f t="shared" si="15"/>
        <v>茨城県河内町</v>
      </c>
      <c r="E466" s="12">
        <v>447</v>
      </c>
      <c r="F466" s="1">
        <f t="shared" si="14"/>
        <v>1</v>
      </c>
    </row>
    <row r="467" spans="1:6">
      <c r="A467" s="12">
        <v>521</v>
      </c>
      <c r="B467" s="12" t="s">
        <v>523</v>
      </c>
      <c r="C467" s="12" t="s">
        <v>564</v>
      </c>
      <c r="D467" s="1" t="str">
        <f t="shared" si="15"/>
        <v>茨城県八千代町</v>
      </c>
      <c r="E467" s="12">
        <v>521</v>
      </c>
      <c r="F467" s="1">
        <f t="shared" si="14"/>
        <v>1</v>
      </c>
    </row>
    <row r="468" spans="1:6">
      <c r="A468" s="12">
        <v>542</v>
      </c>
      <c r="B468" s="12" t="s">
        <v>523</v>
      </c>
      <c r="C468" s="12" t="s">
        <v>565</v>
      </c>
      <c r="D468" s="1" t="str">
        <f t="shared" si="15"/>
        <v>茨城県五霞町</v>
      </c>
      <c r="E468" s="12">
        <v>542</v>
      </c>
      <c r="F468" s="1">
        <f t="shared" si="14"/>
        <v>1</v>
      </c>
    </row>
    <row r="469" spans="1:6">
      <c r="A469" s="12">
        <v>546</v>
      </c>
      <c r="B469" s="12" t="s">
        <v>523</v>
      </c>
      <c r="C469" s="12" t="s">
        <v>566</v>
      </c>
      <c r="D469" s="1" t="str">
        <f t="shared" si="15"/>
        <v>茨城県境町</v>
      </c>
      <c r="E469" s="12">
        <v>546</v>
      </c>
      <c r="F469" s="1">
        <f t="shared" si="14"/>
        <v>1</v>
      </c>
    </row>
    <row r="470" spans="1:6">
      <c r="A470" s="12">
        <v>564</v>
      </c>
      <c r="B470" s="12" t="s">
        <v>523</v>
      </c>
      <c r="C470" s="12" t="s">
        <v>567</v>
      </c>
      <c r="D470" s="1" t="str">
        <f t="shared" si="15"/>
        <v>茨城県利根町</v>
      </c>
      <c r="E470" s="12">
        <v>564</v>
      </c>
      <c r="F470" s="1">
        <f t="shared" si="14"/>
        <v>1</v>
      </c>
    </row>
    <row r="471" spans="1:6">
      <c r="A471" s="12">
        <v>201</v>
      </c>
      <c r="B471" s="12" t="s">
        <v>568</v>
      </c>
      <c r="C471" s="12" t="s">
        <v>569</v>
      </c>
      <c r="D471" s="1" t="str">
        <f t="shared" si="15"/>
        <v>栃木県宇都宮市</v>
      </c>
      <c r="E471" s="12">
        <v>201</v>
      </c>
      <c r="F471" s="1">
        <f t="shared" si="14"/>
        <v>1</v>
      </c>
    </row>
    <row r="472" spans="1:6">
      <c r="A472" s="12">
        <v>202</v>
      </c>
      <c r="B472" s="12" t="s">
        <v>568</v>
      </c>
      <c r="C472" s="12" t="s">
        <v>570</v>
      </c>
      <c r="D472" s="1" t="str">
        <f t="shared" si="15"/>
        <v>栃木県足利市</v>
      </c>
      <c r="E472" s="12">
        <v>202</v>
      </c>
      <c r="F472" s="1">
        <f t="shared" si="14"/>
        <v>1</v>
      </c>
    </row>
    <row r="473" spans="1:6">
      <c r="A473" s="12">
        <v>203</v>
      </c>
      <c r="B473" s="12" t="s">
        <v>568</v>
      </c>
      <c r="C473" s="12" t="s">
        <v>571</v>
      </c>
      <c r="D473" s="1" t="str">
        <f t="shared" si="15"/>
        <v>栃木県栃木市</v>
      </c>
      <c r="E473" s="12">
        <v>203</v>
      </c>
      <c r="F473" s="1">
        <f t="shared" si="14"/>
        <v>1</v>
      </c>
    </row>
    <row r="474" spans="1:6">
      <c r="A474" s="12">
        <v>204</v>
      </c>
      <c r="B474" s="12" t="s">
        <v>568</v>
      </c>
      <c r="C474" s="12" t="s">
        <v>572</v>
      </c>
      <c r="D474" s="1" t="str">
        <f t="shared" si="15"/>
        <v>栃木県佐野市</v>
      </c>
      <c r="E474" s="12">
        <v>204</v>
      </c>
      <c r="F474" s="1">
        <f t="shared" si="14"/>
        <v>1</v>
      </c>
    </row>
    <row r="475" spans="1:6">
      <c r="A475" s="12">
        <v>205</v>
      </c>
      <c r="B475" s="12" t="s">
        <v>568</v>
      </c>
      <c r="C475" s="12" t="s">
        <v>573</v>
      </c>
      <c r="D475" s="1" t="str">
        <f t="shared" si="15"/>
        <v>栃木県鹿沼市</v>
      </c>
      <c r="E475" s="12">
        <v>205</v>
      </c>
      <c r="F475" s="1">
        <f t="shared" si="14"/>
        <v>1</v>
      </c>
    </row>
    <row r="476" spans="1:6">
      <c r="A476" s="12">
        <v>206</v>
      </c>
      <c r="B476" s="12" t="s">
        <v>568</v>
      </c>
      <c r="C476" s="12" t="s">
        <v>574</v>
      </c>
      <c r="D476" s="1" t="str">
        <f t="shared" si="15"/>
        <v>栃木県日光市</v>
      </c>
      <c r="E476" s="12">
        <v>206</v>
      </c>
      <c r="F476" s="1">
        <f t="shared" si="14"/>
        <v>1</v>
      </c>
    </row>
    <row r="477" spans="1:6">
      <c r="A477" s="12">
        <v>208</v>
      </c>
      <c r="B477" s="12" t="s">
        <v>568</v>
      </c>
      <c r="C477" s="12" t="s">
        <v>575</v>
      </c>
      <c r="D477" s="1" t="str">
        <f t="shared" si="15"/>
        <v>栃木県小山市</v>
      </c>
      <c r="E477" s="12">
        <v>208</v>
      </c>
      <c r="F477" s="1">
        <f t="shared" si="14"/>
        <v>1</v>
      </c>
    </row>
    <row r="478" spans="1:6">
      <c r="A478" s="12">
        <v>209</v>
      </c>
      <c r="B478" s="12" t="s">
        <v>568</v>
      </c>
      <c r="C478" s="12" t="s">
        <v>576</v>
      </c>
      <c r="D478" s="1" t="str">
        <f t="shared" si="15"/>
        <v>栃木県真岡市</v>
      </c>
      <c r="E478" s="12">
        <v>209</v>
      </c>
      <c r="F478" s="1">
        <f t="shared" si="14"/>
        <v>1</v>
      </c>
    </row>
    <row r="479" spans="1:6">
      <c r="A479" s="12">
        <v>210</v>
      </c>
      <c r="B479" s="12" t="s">
        <v>568</v>
      </c>
      <c r="C479" s="12" t="s">
        <v>577</v>
      </c>
      <c r="D479" s="1" t="str">
        <f t="shared" si="15"/>
        <v>栃木県大田原市</v>
      </c>
      <c r="E479" s="12">
        <v>210</v>
      </c>
      <c r="F479" s="1">
        <f t="shared" si="14"/>
        <v>1</v>
      </c>
    </row>
    <row r="480" spans="1:6">
      <c r="A480" s="12">
        <v>211</v>
      </c>
      <c r="B480" s="12" t="s">
        <v>568</v>
      </c>
      <c r="C480" s="12" t="s">
        <v>578</v>
      </c>
      <c r="D480" s="1" t="str">
        <f t="shared" si="15"/>
        <v>栃木県矢板市</v>
      </c>
      <c r="E480" s="12">
        <v>211</v>
      </c>
      <c r="F480" s="1">
        <f t="shared" si="14"/>
        <v>1</v>
      </c>
    </row>
    <row r="481" spans="1:6">
      <c r="A481" s="12">
        <v>213</v>
      </c>
      <c r="B481" s="12" t="s">
        <v>568</v>
      </c>
      <c r="C481" s="12" t="s">
        <v>579</v>
      </c>
      <c r="D481" s="1" t="str">
        <f t="shared" si="15"/>
        <v>栃木県那須塩原市</v>
      </c>
      <c r="E481" s="12">
        <v>213</v>
      </c>
      <c r="F481" s="1">
        <f t="shared" si="14"/>
        <v>1</v>
      </c>
    </row>
    <row r="482" spans="1:6">
      <c r="A482" s="12">
        <v>214</v>
      </c>
      <c r="B482" s="12" t="s">
        <v>568</v>
      </c>
      <c r="C482" s="12" t="s">
        <v>580</v>
      </c>
      <c r="D482" s="1" t="str">
        <f t="shared" si="15"/>
        <v>栃木県さくら市</v>
      </c>
      <c r="E482" s="12">
        <v>214</v>
      </c>
      <c r="F482" s="1">
        <f t="shared" si="14"/>
        <v>1</v>
      </c>
    </row>
    <row r="483" spans="1:6">
      <c r="A483" s="12">
        <v>215</v>
      </c>
      <c r="B483" s="12" t="s">
        <v>568</v>
      </c>
      <c r="C483" s="12" t="s">
        <v>581</v>
      </c>
      <c r="D483" s="1" t="str">
        <f t="shared" si="15"/>
        <v>栃木県那須烏山市</v>
      </c>
      <c r="E483" s="12">
        <v>215</v>
      </c>
      <c r="F483" s="1">
        <f t="shared" si="14"/>
        <v>1</v>
      </c>
    </row>
    <row r="484" spans="1:6">
      <c r="A484" s="12">
        <v>216</v>
      </c>
      <c r="B484" s="12" t="s">
        <v>568</v>
      </c>
      <c r="C484" s="12" t="s">
        <v>582</v>
      </c>
      <c r="D484" s="1" t="str">
        <f t="shared" si="15"/>
        <v>栃木県下野市</v>
      </c>
      <c r="E484" s="12">
        <v>216</v>
      </c>
      <c r="F484" s="1">
        <f t="shared" si="14"/>
        <v>1</v>
      </c>
    </row>
    <row r="485" spans="1:6">
      <c r="A485" s="12">
        <v>301</v>
      </c>
      <c r="B485" s="12" t="s">
        <v>568</v>
      </c>
      <c r="C485" s="12" t="s">
        <v>583</v>
      </c>
      <c r="D485" s="1" t="str">
        <f t="shared" si="15"/>
        <v>栃木県上三川町</v>
      </c>
      <c r="E485" s="12">
        <v>301</v>
      </c>
      <c r="F485" s="1">
        <f t="shared" si="14"/>
        <v>1</v>
      </c>
    </row>
    <row r="486" spans="1:6">
      <c r="A486" s="12">
        <v>342</v>
      </c>
      <c r="B486" s="12" t="s">
        <v>568</v>
      </c>
      <c r="C486" s="12" t="s">
        <v>584</v>
      </c>
      <c r="D486" s="1" t="str">
        <f t="shared" si="15"/>
        <v>栃木県益子町</v>
      </c>
      <c r="E486" s="12">
        <v>342</v>
      </c>
      <c r="F486" s="1">
        <f t="shared" si="14"/>
        <v>1</v>
      </c>
    </row>
    <row r="487" spans="1:6">
      <c r="A487" s="12">
        <v>343</v>
      </c>
      <c r="B487" s="12" t="s">
        <v>568</v>
      </c>
      <c r="C487" s="12" t="s">
        <v>585</v>
      </c>
      <c r="D487" s="1" t="str">
        <f t="shared" si="15"/>
        <v>栃木県茂木町</v>
      </c>
      <c r="E487" s="12">
        <v>343</v>
      </c>
      <c r="F487" s="1">
        <f t="shared" si="14"/>
        <v>1</v>
      </c>
    </row>
    <row r="488" spans="1:6">
      <c r="A488" s="12">
        <v>344</v>
      </c>
      <c r="B488" s="12" t="s">
        <v>568</v>
      </c>
      <c r="C488" s="12" t="s">
        <v>586</v>
      </c>
      <c r="D488" s="1" t="str">
        <f t="shared" si="15"/>
        <v>栃木県市貝町</v>
      </c>
      <c r="E488" s="12">
        <v>344</v>
      </c>
      <c r="F488" s="1">
        <f t="shared" si="14"/>
        <v>1</v>
      </c>
    </row>
    <row r="489" spans="1:6">
      <c r="A489" s="12">
        <v>345</v>
      </c>
      <c r="B489" s="12" t="s">
        <v>568</v>
      </c>
      <c r="C489" s="12" t="s">
        <v>587</v>
      </c>
      <c r="D489" s="1" t="str">
        <f t="shared" si="15"/>
        <v>栃木県芳賀町</v>
      </c>
      <c r="E489" s="12">
        <v>345</v>
      </c>
      <c r="F489" s="1">
        <f t="shared" si="14"/>
        <v>1</v>
      </c>
    </row>
    <row r="490" spans="1:6">
      <c r="A490" s="12">
        <v>361</v>
      </c>
      <c r="B490" s="12" t="s">
        <v>568</v>
      </c>
      <c r="C490" s="12" t="s">
        <v>588</v>
      </c>
      <c r="D490" s="1" t="str">
        <f t="shared" si="15"/>
        <v>栃木県壬生町</v>
      </c>
      <c r="E490" s="12">
        <v>361</v>
      </c>
      <c r="F490" s="1">
        <f t="shared" si="14"/>
        <v>1</v>
      </c>
    </row>
    <row r="491" spans="1:6">
      <c r="A491" s="12">
        <v>364</v>
      </c>
      <c r="B491" s="12" t="s">
        <v>568</v>
      </c>
      <c r="C491" s="12" t="s">
        <v>589</v>
      </c>
      <c r="D491" s="1" t="str">
        <f t="shared" si="15"/>
        <v>栃木県野木町</v>
      </c>
      <c r="E491" s="12">
        <v>364</v>
      </c>
      <c r="F491" s="1">
        <f t="shared" si="14"/>
        <v>1</v>
      </c>
    </row>
    <row r="492" spans="1:6">
      <c r="A492" s="12">
        <v>384</v>
      </c>
      <c r="B492" s="12" t="s">
        <v>568</v>
      </c>
      <c r="C492" s="12" t="s">
        <v>590</v>
      </c>
      <c r="D492" s="1" t="str">
        <f t="shared" si="15"/>
        <v>栃木県塩谷町</v>
      </c>
      <c r="E492" s="12">
        <v>384</v>
      </c>
      <c r="F492" s="1">
        <f t="shared" si="14"/>
        <v>1</v>
      </c>
    </row>
    <row r="493" spans="1:6">
      <c r="A493" s="12">
        <v>386</v>
      </c>
      <c r="B493" s="12" t="s">
        <v>568</v>
      </c>
      <c r="C493" s="12" t="s">
        <v>591</v>
      </c>
      <c r="D493" s="1" t="str">
        <f t="shared" si="15"/>
        <v>栃木県高根沢町</v>
      </c>
      <c r="E493" s="12">
        <v>386</v>
      </c>
      <c r="F493" s="1">
        <f t="shared" si="14"/>
        <v>1</v>
      </c>
    </row>
    <row r="494" spans="1:6">
      <c r="A494" s="12">
        <v>407</v>
      </c>
      <c r="B494" s="12" t="s">
        <v>568</v>
      </c>
      <c r="C494" s="12" t="s">
        <v>592</v>
      </c>
      <c r="D494" s="1" t="str">
        <f t="shared" si="15"/>
        <v>栃木県那須町</v>
      </c>
      <c r="E494" s="12">
        <v>407</v>
      </c>
      <c r="F494" s="1">
        <f t="shared" si="14"/>
        <v>1</v>
      </c>
    </row>
    <row r="495" spans="1:6">
      <c r="A495" s="12">
        <v>411</v>
      </c>
      <c r="B495" s="12" t="s">
        <v>568</v>
      </c>
      <c r="C495" s="12" t="s">
        <v>593</v>
      </c>
      <c r="D495" s="1" t="str">
        <f t="shared" si="15"/>
        <v>栃木県那珂川町</v>
      </c>
      <c r="E495" s="12">
        <v>411</v>
      </c>
      <c r="F495" s="1">
        <f t="shared" si="14"/>
        <v>1</v>
      </c>
    </row>
    <row r="496" spans="1:6">
      <c r="A496" s="12">
        <v>201</v>
      </c>
      <c r="B496" s="12" t="s">
        <v>594</v>
      </c>
      <c r="C496" s="12" t="s">
        <v>595</v>
      </c>
      <c r="D496" s="1" t="str">
        <f t="shared" si="15"/>
        <v>群馬県前橋市</v>
      </c>
      <c r="E496" s="12">
        <v>201</v>
      </c>
      <c r="F496" s="1">
        <f t="shared" si="14"/>
        <v>1</v>
      </c>
    </row>
    <row r="497" spans="1:6">
      <c r="A497" s="12">
        <v>202</v>
      </c>
      <c r="B497" s="12" t="s">
        <v>594</v>
      </c>
      <c r="C497" s="12" t="s">
        <v>596</v>
      </c>
      <c r="D497" s="1" t="str">
        <f t="shared" si="15"/>
        <v>群馬県高崎市</v>
      </c>
      <c r="E497" s="12">
        <v>202</v>
      </c>
      <c r="F497" s="1">
        <f t="shared" si="14"/>
        <v>1</v>
      </c>
    </row>
    <row r="498" spans="1:6">
      <c r="A498" s="12">
        <v>203</v>
      </c>
      <c r="B498" s="12" t="s">
        <v>594</v>
      </c>
      <c r="C498" s="12" t="s">
        <v>597</v>
      </c>
      <c r="D498" s="1" t="str">
        <f t="shared" si="15"/>
        <v>群馬県桐生市</v>
      </c>
      <c r="E498" s="12">
        <v>203</v>
      </c>
      <c r="F498" s="1">
        <f t="shared" si="14"/>
        <v>1</v>
      </c>
    </row>
    <row r="499" spans="1:6">
      <c r="A499" s="12">
        <v>204</v>
      </c>
      <c r="B499" s="12" t="s">
        <v>594</v>
      </c>
      <c r="C499" s="12" t="s">
        <v>598</v>
      </c>
      <c r="D499" s="1" t="str">
        <f t="shared" si="15"/>
        <v>群馬県伊勢崎市</v>
      </c>
      <c r="E499" s="12">
        <v>204</v>
      </c>
      <c r="F499" s="1">
        <f t="shared" si="14"/>
        <v>1</v>
      </c>
    </row>
    <row r="500" spans="1:6">
      <c r="A500" s="12">
        <v>205</v>
      </c>
      <c r="B500" s="12" t="s">
        <v>594</v>
      </c>
      <c r="C500" s="12" t="s">
        <v>599</v>
      </c>
      <c r="D500" s="1" t="str">
        <f t="shared" si="15"/>
        <v>群馬県太田市</v>
      </c>
      <c r="E500" s="12">
        <v>205</v>
      </c>
      <c r="F500" s="1">
        <f t="shared" si="14"/>
        <v>1</v>
      </c>
    </row>
    <row r="501" spans="1:6">
      <c r="A501" s="12">
        <v>206</v>
      </c>
      <c r="B501" s="12" t="s">
        <v>594</v>
      </c>
      <c r="C501" s="12" t="s">
        <v>600</v>
      </c>
      <c r="D501" s="1" t="str">
        <f t="shared" si="15"/>
        <v>群馬県沼田市</v>
      </c>
      <c r="E501" s="12">
        <v>206</v>
      </c>
      <c r="F501" s="1">
        <f t="shared" si="14"/>
        <v>1</v>
      </c>
    </row>
    <row r="502" spans="1:6">
      <c r="A502" s="12">
        <v>207</v>
      </c>
      <c r="B502" s="12" t="s">
        <v>594</v>
      </c>
      <c r="C502" s="12" t="s">
        <v>601</v>
      </c>
      <c r="D502" s="1" t="str">
        <f t="shared" si="15"/>
        <v>群馬県館林市</v>
      </c>
      <c r="E502" s="12">
        <v>207</v>
      </c>
      <c r="F502" s="1">
        <f t="shared" si="14"/>
        <v>1</v>
      </c>
    </row>
    <row r="503" spans="1:6">
      <c r="A503" s="12">
        <v>208</v>
      </c>
      <c r="B503" s="12" t="s">
        <v>594</v>
      </c>
      <c r="C503" s="12" t="s">
        <v>602</v>
      </c>
      <c r="D503" s="1" t="str">
        <f t="shared" si="15"/>
        <v>群馬県渋川市</v>
      </c>
      <c r="E503" s="12">
        <v>208</v>
      </c>
      <c r="F503" s="1">
        <f t="shared" si="14"/>
        <v>1</v>
      </c>
    </row>
    <row r="504" spans="1:6">
      <c r="A504" s="12">
        <v>209</v>
      </c>
      <c r="B504" s="12" t="s">
        <v>594</v>
      </c>
      <c r="C504" s="12" t="s">
        <v>603</v>
      </c>
      <c r="D504" s="1" t="str">
        <f t="shared" si="15"/>
        <v>群馬県藤岡市</v>
      </c>
      <c r="E504" s="12">
        <v>209</v>
      </c>
      <c r="F504" s="1">
        <f t="shared" si="14"/>
        <v>1</v>
      </c>
    </row>
    <row r="505" spans="1:6">
      <c r="A505" s="12">
        <v>210</v>
      </c>
      <c r="B505" s="12" t="s">
        <v>594</v>
      </c>
      <c r="C505" s="12" t="s">
        <v>604</v>
      </c>
      <c r="D505" s="1" t="str">
        <f t="shared" si="15"/>
        <v>群馬県富岡市</v>
      </c>
      <c r="E505" s="12">
        <v>210</v>
      </c>
      <c r="F505" s="1">
        <f t="shared" si="14"/>
        <v>1</v>
      </c>
    </row>
    <row r="506" spans="1:6">
      <c r="A506" s="12">
        <v>211</v>
      </c>
      <c r="B506" s="12" t="s">
        <v>594</v>
      </c>
      <c r="C506" s="12" t="s">
        <v>605</v>
      </c>
      <c r="D506" s="1" t="str">
        <f t="shared" si="15"/>
        <v>群馬県安中市</v>
      </c>
      <c r="E506" s="12">
        <v>211</v>
      </c>
      <c r="F506" s="1">
        <f t="shared" si="14"/>
        <v>1</v>
      </c>
    </row>
    <row r="507" spans="1:6">
      <c r="A507" s="12">
        <v>212</v>
      </c>
      <c r="B507" s="12" t="s">
        <v>594</v>
      </c>
      <c r="C507" s="12" t="s">
        <v>606</v>
      </c>
      <c r="D507" s="1" t="str">
        <f t="shared" si="15"/>
        <v>群馬県みどり市</v>
      </c>
      <c r="E507" s="12">
        <v>212</v>
      </c>
      <c r="F507" s="1">
        <f t="shared" si="14"/>
        <v>1</v>
      </c>
    </row>
    <row r="508" spans="1:6">
      <c r="A508" s="12">
        <v>344</v>
      </c>
      <c r="B508" s="12" t="s">
        <v>594</v>
      </c>
      <c r="C508" s="12" t="s">
        <v>607</v>
      </c>
      <c r="D508" s="1" t="str">
        <f t="shared" si="15"/>
        <v>群馬県榛東村</v>
      </c>
      <c r="E508" s="12">
        <v>344</v>
      </c>
      <c r="F508" s="1">
        <f t="shared" si="14"/>
        <v>1</v>
      </c>
    </row>
    <row r="509" spans="1:6">
      <c r="A509" s="12">
        <v>345</v>
      </c>
      <c r="B509" s="12" t="s">
        <v>594</v>
      </c>
      <c r="C509" s="12" t="s">
        <v>608</v>
      </c>
      <c r="D509" s="1" t="str">
        <f t="shared" si="15"/>
        <v>群馬県吉岡町</v>
      </c>
      <c r="E509" s="12">
        <v>345</v>
      </c>
      <c r="F509" s="1">
        <f t="shared" si="14"/>
        <v>1</v>
      </c>
    </row>
    <row r="510" spans="1:6">
      <c r="A510" s="12">
        <v>366</v>
      </c>
      <c r="B510" s="12" t="s">
        <v>594</v>
      </c>
      <c r="C510" s="12" t="s">
        <v>609</v>
      </c>
      <c r="D510" s="1" t="str">
        <f t="shared" si="15"/>
        <v>群馬県上野村</v>
      </c>
      <c r="E510" s="12">
        <v>366</v>
      </c>
      <c r="F510" s="1">
        <f t="shared" si="14"/>
        <v>1</v>
      </c>
    </row>
    <row r="511" spans="1:6">
      <c r="A511" s="12">
        <v>367</v>
      </c>
      <c r="B511" s="12" t="s">
        <v>594</v>
      </c>
      <c r="C511" s="12" t="s">
        <v>610</v>
      </c>
      <c r="D511" s="1" t="str">
        <f t="shared" si="15"/>
        <v>群馬県神流町</v>
      </c>
      <c r="E511" s="12">
        <v>367</v>
      </c>
      <c r="F511" s="1">
        <f t="shared" si="14"/>
        <v>1</v>
      </c>
    </row>
    <row r="512" spans="1:6">
      <c r="A512" s="12">
        <v>382</v>
      </c>
      <c r="B512" s="12" t="s">
        <v>594</v>
      </c>
      <c r="C512" s="12" t="s">
        <v>611</v>
      </c>
      <c r="D512" s="1" t="str">
        <f t="shared" si="15"/>
        <v>群馬県下仁田町</v>
      </c>
      <c r="E512" s="12">
        <v>382</v>
      </c>
      <c r="F512" s="1">
        <f t="shared" si="14"/>
        <v>1</v>
      </c>
    </row>
    <row r="513" spans="1:6">
      <c r="A513" s="12">
        <v>383</v>
      </c>
      <c r="B513" s="12" t="s">
        <v>594</v>
      </c>
      <c r="C513" s="12" t="s">
        <v>612</v>
      </c>
      <c r="D513" s="1" t="str">
        <f t="shared" si="15"/>
        <v>群馬県南牧村</v>
      </c>
      <c r="E513" s="12">
        <v>383</v>
      </c>
      <c r="F513" s="1">
        <f t="shared" si="14"/>
        <v>1</v>
      </c>
    </row>
    <row r="514" spans="1:6">
      <c r="A514" s="12">
        <v>384</v>
      </c>
      <c r="B514" s="12" t="s">
        <v>594</v>
      </c>
      <c r="C514" s="12" t="s">
        <v>613</v>
      </c>
      <c r="D514" s="1" t="str">
        <f t="shared" si="15"/>
        <v>群馬県甘楽町</v>
      </c>
      <c r="E514" s="12">
        <v>384</v>
      </c>
      <c r="F514" s="1">
        <f t="shared" ref="F514:F577" si="16">COUNTIF(D:D,D514)</f>
        <v>1</v>
      </c>
    </row>
    <row r="515" spans="1:6">
      <c r="A515" s="12">
        <v>421</v>
      </c>
      <c r="B515" s="12" t="s">
        <v>594</v>
      </c>
      <c r="C515" s="12" t="s">
        <v>614</v>
      </c>
      <c r="D515" s="1" t="str">
        <f t="shared" ref="D515:D578" si="17">B515&amp;C515</f>
        <v>群馬県中之条町</v>
      </c>
      <c r="E515" s="12">
        <v>421</v>
      </c>
      <c r="F515" s="1">
        <f t="shared" si="16"/>
        <v>1</v>
      </c>
    </row>
    <row r="516" spans="1:6">
      <c r="A516" s="12">
        <v>424</v>
      </c>
      <c r="B516" s="12" t="s">
        <v>594</v>
      </c>
      <c r="C516" s="12" t="s">
        <v>615</v>
      </c>
      <c r="D516" s="1" t="str">
        <f t="shared" si="17"/>
        <v>群馬県長野原町</v>
      </c>
      <c r="E516" s="12">
        <v>424</v>
      </c>
      <c r="F516" s="1">
        <f t="shared" si="16"/>
        <v>1</v>
      </c>
    </row>
    <row r="517" spans="1:6">
      <c r="A517" s="12">
        <v>425</v>
      </c>
      <c r="B517" s="12" t="s">
        <v>594</v>
      </c>
      <c r="C517" s="12" t="s">
        <v>616</v>
      </c>
      <c r="D517" s="1" t="str">
        <f t="shared" si="17"/>
        <v>群馬県嬬恋村</v>
      </c>
      <c r="E517" s="12">
        <v>425</v>
      </c>
      <c r="F517" s="1">
        <f t="shared" si="16"/>
        <v>1</v>
      </c>
    </row>
    <row r="518" spans="1:6">
      <c r="A518" s="12">
        <v>426</v>
      </c>
      <c r="B518" s="12" t="s">
        <v>594</v>
      </c>
      <c r="C518" s="12" t="s">
        <v>617</v>
      </c>
      <c r="D518" s="1" t="str">
        <f t="shared" si="17"/>
        <v>群馬県草津町</v>
      </c>
      <c r="E518" s="12">
        <v>426</v>
      </c>
      <c r="F518" s="1">
        <f t="shared" si="16"/>
        <v>1</v>
      </c>
    </row>
    <row r="519" spans="1:6">
      <c r="A519" s="12">
        <v>428</v>
      </c>
      <c r="B519" s="12" t="s">
        <v>594</v>
      </c>
      <c r="C519" s="12" t="s">
        <v>618</v>
      </c>
      <c r="D519" s="1" t="str">
        <f t="shared" si="17"/>
        <v>群馬県高山村</v>
      </c>
      <c r="E519" s="12">
        <v>428</v>
      </c>
      <c r="F519" s="1">
        <f t="shared" si="16"/>
        <v>1</v>
      </c>
    </row>
    <row r="520" spans="1:6">
      <c r="A520" s="12">
        <v>429</v>
      </c>
      <c r="B520" s="12" t="s">
        <v>594</v>
      </c>
      <c r="C520" s="12" t="s">
        <v>619</v>
      </c>
      <c r="D520" s="1" t="str">
        <f t="shared" si="17"/>
        <v>群馬県東吾妻町</v>
      </c>
      <c r="E520" s="12">
        <v>429</v>
      </c>
      <c r="F520" s="1">
        <f t="shared" si="16"/>
        <v>1</v>
      </c>
    </row>
    <row r="521" spans="1:6">
      <c r="A521" s="12">
        <v>443</v>
      </c>
      <c r="B521" s="12" t="s">
        <v>594</v>
      </c>
      <c r="C521" s="12" t="s">
        <v>620</v>
      </c>
      <c r="D521" s="1" t="str">
        <f t="shared" si="17"/>
        <v>群馬県片品村</v>
      </c>
      <c r="E521" s="12">
        <v>443</v>
      </c>
      <c r="F521" s="1">
        <f t="shared" si="16"/>
        <v>1</v>
      </c>
    </row>
    <row r="522" spans="1:6">
      <c r="A522" s="12">
        <v>444</v>
      </c>
      <c r="B522" s="12" t="s">
        <v>594</v>
      </c>
      <c r="C522" s="12" t="s">
        <v>621</v>
      </c>
      <c r="D522" s="1" t="str">
        <f t="shared" si="17"/>
        <v>群馬県川場村</v>
      </c>
      <c r="E522" s="12">
        <v>444</v>
      </c>
      <c r="F522" s="1">
        <f t="shared" si="16"/>
        <v>1</v>
      </c>
    </row>
    <row r="523" spans="1:6">
      <c r="A523" s="12">
        <v>448</v>
      </c>
      <c r="B523" s="12" t="s">
        <v>594</v>
      </c>
      <c r="C523" s="12" t="s">
        <v>496</v>
      </c>
      <c r="D523" s="1" t="str">
        <f t="shared" si="17"/>
        <v>群馬県昭和村</v>
      </c>
      <c r="E523" s="12">
        <v>448</v>
      </c>
      <c r="F523" s="1">
        <f t="shared" si="16"/>
        <v>1</v>
      </c>
    </row>
    <row r="524" spans="1:6">
      <c r="A524" s="12">
        <v>449</v>
      </c>
      <c r="B524" s="12" t="s">
        <v>594</v>
      </c>
      <c r="C524" s="12" t="s">
        <v>622</v>
      </c>
      <c r="D524" s="1" t="str">
        <f t="shared" si="17"/>
        <v>群馬県みなかみ町</v>
      </c>
      <c r="E524" s="12">
        <v>449</v>
      </c>
      <c r="F524" s="1">
        <f t="shared" si="16"/>
        <v>1</v>
      </c>
    </row>
    <row r="525" spans="1:6">
      <c r="A525" s="12">
        <v>464</v>
      </c>
      <c r="B525" s="12" t="s">
        <v>594</v>
      </c>
      <c r="C525" s="12" t="s">
        <v>623</v>
      </c>
      <c r="D525" s="1" t="str">
        <f t="shared" si="17"/>
        <v>群馬県玉村町</v>
      </c>
      <c r="E525" s="12">
        <v>464</v>
      </c>
      <c r="F525" s="1">
        <f t="shared" si="16"/>
        <v>1</v>
      </c>
    </row>
    <row r="526" spans="1:6">
      <c r="A526" s="12">
        <v>521</v>
      </c>
      <c r="B526" s="12" t="s">
        <v>594</v>
      </c>
      <c r="C526" s="12" t="s">
        <v>624</v>
      </c>
      <c r="D526" s="1" t="str">
        <f t="shared" si="17"/>
        <v>群馬県板倉町</v>
      </c>
      <c r="E526" s="12">
        <v>521</v>
      </c>
      <c r="F526" s="1">
        <f t="shared" si="16"/>
        <v>1</v>
      </c>
    </row>
    <row r="527" spans="1:6">
      <c r="A527" s="12">
        <v>522</v>
      </c>
      <c r="B527" s="12" t="s">
        <v>594</v>
      </c>
      <c r="C527" s="12" t="s">
        <v>625</v>
      </c>
      <c r="D527" s="1" t="str">
        <f t="shared" si="17"/>
        <v>群馬県明和町</v>
      </c>
      <c r="E527" s="12">
        <v>522</v>
      </c>
      <c r="F527" s="1">
        <f t="shared" si="16"/>
        <v>1</v>
      </c>
    </row>
    <row r="528" spans="1:6">
      <c r="A528" s="12">
        <v>523</v>
      </c>
      <c r="B528" s="12" t="s">
        <v>594</v>
      </c>
      <c r="C528" s="12" t="s">
        <v>626</v>
      </c>
      <c r="D528" s="1" t="str">
        <f t="shared" si="17"/>
        <v>群馬県千代田町</v>
      </c>
      <c r="E528" s="12">
        <v>523</v>
      </c>
      <c r="F528" s="1">
        <f t="shared" si="16"/>
        <v>1</v>
      </c>
    </row>
    <row r="529" spans="1:6">
      <c r="A529" s="12">
        <v>524</v>
      </c>
      <c r="B529" s="12" t="s">
        <v>594</v>
      </c>
      <c r="C529" s="12" t="s">
        <v>627</v>
      </c>
      <c r="D529" s="1" t="str">
        <f t="shared" si="17"/>
        <v>群馬県大泉町</v>
      </c>
      <c r="E529" s="12">
        <v>524</v>
      </c>
      <c r="F529" s="1">
        <f t="shared" si="16"/>
        <v>1</v>
      </c>
    </row>
    <row r="530" spans="1:6">
      <c r="A530" s="12">
        <v>525</v>
      </c>
      <c r="B530" s="12" t="s">
        <v>594</v>
      </c>
      <c r="C530" s="12" t="s">
        <v>628</v>
      </c>
      <c r="D530" s="1" t="str">
        <f t="shared" si="17"/>
        <v>群馬県邑楽町</v>
      </c>
      <c r="E530" s="12">
        <v>525</v>
      </c>
      <c r="F530" s="1">
        <f t="shared" si="16"/>
        <v>1</v>
      </c>
    </row>
    <row r="531" spans="1:6">
      <c r="A531" s="12">
        <v>101</v>
      </c>
      <c r="B531" s="12" t="s">
        <v>629</v>
      </c>
      <c r="C531" s="12" t="s">
        <v>630</v>
      </c>
      <c r="D531" s="1" t="str">
        <f t="shared" si="17"/>
        <v>埼玉県さいたま市西区</v>
      </c>
      <c r="E531" s="12">
        <v>101</v>
      </c>
      <c r="F531" s="1">
        <f t="shared" si="16"/>
        <v>1</v>
      </c>
    </row>
    <row r="532" spans="1:6">
      <c r="A532" s="12">
        <v>102</v>
      </c>
      <c r="B532" s="12" t="s">
        <v>629</v>
      </c>
      <c r="C532" s="12" t="s">
        <v>631</v>
      </c>
      <c r="D532" s="1" t="str">
        <f t="shared" si="17"/>
        <v>埼玉県さいたま市北区</v>
      </c>
      <c r="E532" s="12">
        <v>102</v>
      </c>
      <c r="F532" s="1">
        <f t="shared" si="16"/>
        <v>1</v>
      </c>
    </row>
    <row r="533" spans="1:6">
      <c r="A533" s="12">
        <v>103</v>
      </c>
      <c r="B533" s="12" t="s">
        <v>629</v>
      </c>
      <c r="C533" s="12" t="s">
        <v>632</v>
      </c>
      <c r="D533" s="1" t="str">
        <f t="shared" si="17"/>
        <v>埼玉県さいたま市大宮区</v>
      </c>
      <c r="E533" s="12">
        <v>103</v>
      </c>
      <c r="F533" s="1">
        <f t="shared" si="16"/>
        <v>1</v>
      </c>
    </row>
    <row r="534" spans="1:6">
      <c r="A534" s="12">
        <v>104</v>
      </c>
      <c r="B534" s="12" t="s">
        <v>629</v>
      </c>
      <c r="C534" s="12" t="s">
        <v>633</v>
      </c>
      <c r="D534" s="1" t="str">
        <f t="shared" si="17"/>
        <v>埼玉県さいたま市見沼区</v>
      </c>
      <c r="E534" s="12">
        <v>104</v>
      </c>
      <c r="F534" s="1">
        <f t="shared" si="16"/>
        <v>1</v>
      </c>
    </row>
    <row r="535" spans="1:6">
      <c r="A535" s="12">
        <v>105</v>
      </c>
      <c r="B535" s="12" t="s">
        <v>629</v>
      </c>
      <c r="C535" s="12" t="s">
        <v>634</v>
      </c>
      <c r="D535" s="1" t="str">
        <f t="shared" si="17"/>
        <v>埼玉県さいたま市中央区</v>
      </c>
      <c r="E535" s="12">
        <v>105</v>
      </c>
      <c r="F535" s="1">
        <f t="shared" si="16"/>
        <v>1</v>
      </c>
    </row>
    <row r="536" spans="1:6">
      <c r="A536" s="12">
        <v>106</v>
      </c>
      <c r="B536" s="12" t="s">
        <v>629</v>
      </c>
      <c r="C536" s="12" t="s">
        <v>635</v>
      </c>
      <c r="D536" s="1" t="str">
        <f t="shared" si="17"/>
        <v>埼玉県さいたま市桜区</v>
      </c>
      <c r="E536" s="12">
        <v>106</v>
      </c>
      <c r="F536" s="1">
        <f t="shared" si="16"/>
        <v>1</v>
      </c>
    </row>
    <row r="537" spans="1:6">
      <c r="A537" s="12">
        <v>107</v>
      </c>
      <c r="B537" s="12" t="s">
        <v>629</v>
      </c>
      <c r="C537" s="12" t="s">
        <v>636</v>
      </c>
      <c r="D537" s="1" t="str">
        <f t="shared" si="17"/>
        <v>埼玉県さいたま市浦和区</v>
      </c>
      <c r="E537" s="12">
        <v>107</v>
      </c>
      <c r="F537" s="1">
        <f t="shared" si="16"/>
        <v>1</v>
      </c>
    </row>
    <row r="538" spans="1:6">
      <c r="A538" s="12">
        <v>108</v>
      </c>
      <c r="B538" s="12" t="s">
        <v>629</v>
      </c>
      <c r="C538" s="12" t="s">
        <v>637</v>
      </c>
      <c r="D538" s="1" t="str">
        <f t="shared" si="17"/>
        <v>埼玉県さいたま市南区</v>
      </c>
      <c r="E538" s="12">
        <v>108</v>
      </c>
      <c r="F538" s="1">
        <f t="shared" si="16"/>
        <v>1</v>
      </c>
    </row>
    <row r="539" spans="1:6">
      <c r="A539" s="12">
        <v>109</v>
      </c>
      <c r="B539" s="12" t="s">
        <v>629</v>
      </c>
      <c r="C539" s="12" t="s">
        <v>638</v>
      </c>
      <c r="D539" s="1" t="str">
        <f t="shared" si="17"/>
        <v>埼玉県さいたま市緑区</v>
      </c>
      <c r="E539" s="12">
        <v>109</v>
      </c>
      <c r="F539" s="1">
        <f t="shared" si="16"/>
        <v>1</v>
      </c>
    </row>
    <row r="540" spans="1:6">
      <c r="A540" s="12">
        <v>110</v>
      </c>
      <c r="B540" s="12" t="s">
        <v>629</v>
      </c>
      <c r="C540" s="12" t="s">
        <v>639</v>
      </c>
      <c r="D540" s="1" t="str">
        <f t="shared" si="17"/>
        <v>埼玉県さいたま市岩槻区</v>
      </c>
      <c r="E540" s="12">
        <v>110</v>
      </c>
      <c r="F540" s="1">
        <f t="shared" si="16"/>
        <v>1</v>
      </c>
    </row>
    <row r="541" spans="1:6">
      <c r="A541" s="12">
        <v>201</v>
      </c>
      <c r="B541" s="12" t="s">
        <v>629</v>
      </c>
      <c r="C541" s="12" t="s">
        <v>640</v>
      </c>
      <c r="D541" s="1" t="str">
        <f t="shared" si="17"/>
        <v>埼玉県川越市</v>
      </c>
      <c r="E541" s="12">
        <v>201</v>
      </c>
      <c r="F541" s="1">
        <f t="shared" si="16"/>
        <v>1</v>
      </c>
    </row>
    <row r="542" spans="1:6">
      <c r="A542" s="12">
        <v>202</v>
      </c>
      <c r="B542" s="12" t="s">
        <v>629</v>
      </c>
      <c r="C542" s="12" t="s">
        <v>641</v>
      </c>
      <c r="D542" s="1" t="str">
        <f t="shared" si="17"/>
        <v>埼玉県熊谷市</v>
      </c>
      <c r="E542" s="12">
        <v>202</v>
      </c>
      <c r="F542" s="1">
        <f t="shared" si="16"/>
        <v>1</v>
      </c>
    </row>
    <row r="543" spans="1:6">
      <c r="A543" s="12">
        <v>203</v>
      </c>
      <c r="B543" s="12" t="s">
        <v>629</v>
      </c>
      <c r="C543" s="12" t="s">
        <v>642</v>
      </c>
      <c r="D543" s="1" t="str">
        <f t="shared" si="17"/>
        <v>埼玉県川口市</v>
      </c>
      <c r="E543" s="12">
        <v>203</v>
      </c>
      <c r="F543" s="1">
        <f t="shared" si="16"/>
        <v>1</v>
      </c>
    </row>
    <row r="544" spans="1:6">
      <c r="A544" s="12">
        <v>206</v>
      </c>
      <c r="B544" s="12" t="s">
        <v>629</v>
      </c>
      <c r="C544" s="12" t="s">
        <v>643</v>
      </c>
      <c r="D544" s="1" t="str">
        <f t="shared" si="17"/>
        <v>埼玉県行田市</v>
      </c>
      <c r="E544" s="12">
        <v>206</v>
      </c>
      <c r="F544" s="1">
        <f t="shared" si="16"/>
        <v>1</v>
      </c>
    </row>
    <row r="545" spans="1:6">
      <c r="A545" s="12">
        <v>207</v>
      </c>
      <c r="B545" s="12" t="s">
        <v>629</v>
      </c>
      <c r="C545" s="12" t="s">
        <v>644</v>
      </c>
      <c r="D545" s="1" t="str">
        <f t="shared" si="17"/>
        <v>埼玉県秩父市</v>
      </c>
      <c r="E545" s="12">
        <v>207</v>
      </c>
      <c r="F545" s="1">
        <f t="shared" si="16"/>
        <v>1</v>
      </c>
    </row>
    <row r="546" spans="1:6">
      <c r="A546" s="12">
        <v>208</v>
      </c>
      <c r="B546" s="12" t="s">
        <v>629</v>
      </c>
      <c r="C546" s="12" t="s">
        <v>645</v>
      </c>
      <c r="D546" s="1" t="str">
        <f t="shared" si="17"/>
        <v>埼玉県所沢市</v>
      </c>
      <c r="E546" s="12">
        <v>208</v>
      </c>
      <c r="F546" s="1">
        <f t="shared" si="16"/>
        <v>1</v>
      </c>
    </row>
    <row r="547" spans="1:6">
      <c r="A547" s="12">
        <v>209</v>
      </c>
      <c r="B547" s="12" t="s">
        <v>629</v>
      </c>
      <c r="C547" s="12" t="s">
        <v>646</v>
      </c>
      <c r="D547" s="1" t="str">
        <f t="shared" si="17"/>
        <v>埼玉県飯能市</v>
      </c>
      <c r="E547" s="12">
        <v>209</v>
      </c>
      <c r="F547" s="1">
        <f t="shared" si="16"/>
        <v>1</v>
      </c>
    </row>
    <row r="548" spans="1:6">
      <c r="A548" s="12">
        <v>210</v>
      </c>
      <c r="B548" s="12" t="s">
        <v>629</v>
      </c>
      <c r="C548" s="12" t="s">
        <v>647</v>
      </c>
      <c r="D548" s="1" t="str">
        <f t="shared" si="17"/>
        <v>埼玉県加須市</v>
      </c>
      <c r="E548" s="12">
        <v>210</v>
      </c>
      <c r="F548" s="1">
        <f t="shared" si="16"/>
        <v>1</v>
      </c>
    </row>
    <row r="549" spans="1:6">
      <c r="A549" s="12">
        <v>211</v>
      </c>
      <c r="B549" s="12" t="s">
        <v>629</v>
      </c>
      <c r="C549" s="12" t="s">
        <v>648</v>
      </c>
      <c r="D549" s="1" t="str">
        <f t="shared" si="17"/>
        <v>埼玉県本庄市</v>
      </c>
      <c r="E549" s="12">
        <v>211</v>
      </c>
      <c r="F549" s="1">
        <f t="shared" si="16"/>
        <v>1</v>
      </c>
    </row>
    <row r="550" spans="1:6">
      <c r="A550" s="12">
        <v>212</v>
      </c>
      <c r="B550" s="12" t="s">
        <v>629</v>
      </c>
      <c r="C550" s="12" t="s">
        <v>649</v>
      </c>
      <c r="D550" s="1" t="str">
        <f t="shared" si="17"/>
        <v>埼玉県東松山市</v>
      </c>
      <c r="E550" s="12">
        <v>212</v>
      </c>
      <c r="F550" s="1">
        <f t="shared" si="16"/>
        <v>1</v>
      </c>
    </row>
    <row r="551" spans="1:6">
      <c r="A551" s="12">
        <v>214</v>
      </c>
      <c r="B551" s="12" t="s">
        <v>629</v>
      </c>
      <c r="C551" s="12" t="s">
        <v>650</v>
      </c>
      <c r="D551" s="1" t="str">
        <f t="shared" si="17"/>
        <v>埼玉県春日部市</v>
      </c>
      <c r="E551" s="12">
        <v>214</v>
      </c>
      <c r="F551" s="1">
        <f t="shared" si="16"/>
        <v>1</v>
      </c>
    </row>
    <row r="552" spans="1:6">
      <c r="A552" s="12">
        <v>215</v>
      </c>
      <c r="B552" s="12" t="s">
        <v>629</v>
      </c>
      <c r="C552" s="12" t="s">
        <v>651</v>
      </c>
      <c r="D552" s="1" t="str">
        <f t="shared" si="17"/>
        <v>埼玉県狭山市</v>
      </c>
      <c r="E552" s="12">
        <v>215</v>
      </c>
      <c r="F552" s="1">
        <f t="shared" si="16"/>
        <v>1</v>
      </c>
    </row>
    <row r="553" spans="1:6">
      <c r="A553" s="12">
        <v>216</v>
      </c>
      <c r="B553" s="12" t="s">
        <v>629</v>
      </c>
      <c r="C553" s="12" t="s">
        <v>652</v>
      </c>
      <c r="D553" s="1" t="str">
        <f t="shared" si="17"/>
        <v>埼玉県羽生市</v>
      </c>
      <c r="E553" s="12">
        <v>216</v>
      </c>
      <c r="F553" s="1">
        <f t="shared" si="16"/>
        <v>1</v>
      </c>
    </row>
    <row r="554" spans="1:6">
      <c r="A554" s="12">
        <v>217</v>
      </c>
      <c r="B554" s="12" t="s">
        <v>629</v>
      </c>
      <c r="C554" s="12" t="s">
        <v>653</v>
      </c>
      <c r="D554" s="1" t="str">
        <f t="shared" si="17"/>
        <v>埼玉県鴻巣市</v>
      </c>
      <c r="E554" s="12">
        <v>217</v>
      </c>
      <c r="F554" s="1">
        <f t="shared" si="16"/>
        <v>1</v>
      </c>
    </row>
    <row r="555" spans="1:6">
      <c r="A555" s="12">
        <v>218</v>
      </c>
      <c r="B555" s="12" t="s">
        <v>629</v>
      </c>
      <c r="C555" s="12" t="s">
        <v>654</v>
      </c>
      <c r="D555" s="1" t="str">
        <f t="shared" si="17"/>
        <v>埼玉県深谷市</v>
      </c>
      <c r="E555" s="12">
        <v>218</v>
      </c>
      <c r="F555" s="1">
        <f t="shared" si="16"/>
        <v>1</v>
      </c>
    </row>
    <row r="556" spans="1:6">
      <c r="A556" s="12">
        <v>219</v>
      </c>
      <c r="B556" s="12" t="s">
        <v>629</v>
      </c>
      <c r="C556" s="12" t="s">
        <v>655</v>
      </c>
      <c r="D556" s="1" t="str">
        <f t="shared" si="17"/>
        <v>埼玉県上尾市</v>
      </c>
      <c r="E556" s="12">
        <v>219</v>
      </c>
      <c r="F556" s="1">
        <f t="shared" si="16"/>
        <v>1</v>
      </c>
    </row>
    <row r="557" spans="1:6">
      <c r="A557" s="12">
        <v>221</v>
      </c>
      <c r="B557" s="12" t="s">
        <v>629</v>
      </c>
      <c r="C557" s="12" t="s">
        <v>656</v>
      </c>
      <c r="D557" s="1" t="str">
        <f t="shared" si="17"/>
        <v>埼玉県草加市</v>
      </c>
      <c r="E557" s="12">
        <v>221</v>
      </c>
      <c r="F557" s="1">
        <f t="shared" si="16"/>
        <v>1</v>
      </c>
    </row>
    <row r="558" spans="1:6">
      <c r="A558" s="12">
        <v>222</v>
      </c>
      <c r="B558" s="12" t="s">
        <v>629</v>
      </c>
      <c r="C558" s="12" t="s">
        <v>657</v>
      </c>
      <c r="D558" s="1" t="str">
        <f t="shared" si="17"/>
        <v>埼玉県越谷市</v>
      </c>
      <c r="E558" s="12">
        <v>222</v>
      </c>
      <c r="F558" s="1">
        <f t="shared" si="16"/>
        <v>1</v>
      </c>
    </row>
    <row r="559" spans="1:6">
      <c r="A559" s="12">
        <v>223</v>
      </c>
      <c r="B559" s="12" t="s">
        <v>629</v>
      </c>
      <c r="C559" s="12" t="s">
        <v>658</v>
      </c>
      <c r="D559" s="1" t="str">
        <f t="shared" si="17"/>
        <v>埼玉県蕨市</v>
      </c>
      <c r="E559" s="12">
        <v>223</v>
      </c>
      <c r="F559" s="1">
        <f t="shared" si="16"/>
        <v>1</v>
      </c>
    </row>
    <row r="560" spans="1:6">
      <c r="A560" s="12">
        <v>224</v>
      </c>
      <c r="B560" s="12" t="s">
        <v>629</v>
      </c>
      <c r="C560" s="12" t="s">
        <v>659</v>
      </c>
      <c r="D560" s="1" t="str">
        <f t="shared" si="17"/>
        <v>埼玉県戸田市</v>
      </c>
      <c r="E560" s="12">
        <v>224</v>
      </c>
      <c r="F560" s="1">
        <f t="shared" si="16"/>
        <v>1</v>
      </c>
    </row>
    <row r="561" spans="1:6">
      <c r="A561" s="12">
        <v>225</v>
      </c>
      <c r="B561" s="12" t="s">
        <v>629</v>
      </c>
      <c r="C561" s="12" t="s">
        <v>660</v>
      </c>
      <c r="D561" s="1" t="str">
        <f t="shared" si="17"/>
        <v>埼玉県入間市</v>
      </c>
      <c r="E561" s="12">
        <v>225</v>
      </c>
      <c r="F561" s="1">
        <f t="shared" si="16"/>
        <v>1</v>
      </c>
    </row>
    <row r="562" spans="1:6">
      <c r="A562" s="12">
        <v>227</v>
      </c>
      <c r="B562" s="12" t="s">
        <v>629</v>
      </c>
      <c r="C562" s="12" t="s">
        <v>661</v>
      </c>
      <c r="D562" s="1" t="str">
        <f t="shared" si="17"/>
        <v>埼玉県朝霞市</v>
      </c>
      <c r="E562" s="12">
        <v>227</v>
      </c>
      <c r="F562" s="1">
        <f t="shared" si="16"/>
        <v>1</v>
      </c>
    </row>
    <row r="563" spans="1:6">
      <c r="A563" s="12">
        <v>228</v>
      </c>
      <c r="B563" s="12" t="s">
        <v>629</v>
      </c>
      <c r="C563" s="12" t="s">
        <v>662</v>
      </c>
      <c r="D563" s="1" t="str">
        <f t="shared" si="17"/>
        <v>埼玉県志木市</v>
      </c>
      <c r="E563" s="12">
        <v>228</v>
      </c>
      <c r="F563" s="1">
        <f t="shared" si="16"/>
        <v>1</v>
      </c>
    </row>
    <row r="564" spans="1:6">
      <c r="A564" s="12">
        <v>229</v>
      </c>
      <c r="B564" s="12" t="s">
        <v>629</v>
      </c>
      <c r="C564" s="12" t="s">
        <v>663</v>
      </c>
      <c r="D564" s="1" t="str">
        <f t="shared" si="17"/>
        <v>埼玉県和光市</v>
      </c>
      <c r="E564" s="12">
        <v>229</v>
      </c>
      <c r="F564" s="1">
        <f t="shared" si="16"/>
        <v>1</v>
      </c>
    </row>
    <row r="565" spans="1:6">
      <c r="A565" s="12">
        <v>230</v>
      </c>
      <c r="B565" s="12" t="s">
        <v>629</v>
      </c>
      <c r="C565" s="12" t="s">
        <v>664</v>
      </c>
      <c r="D565" s="1" t="str">
        <f t="shared" si="17"/>
        <v>埼玉県新座市</v>
      </c>
      <c r="E565" s="12">
        <v>230</v>
      </c>
      <c r="F565" s="1">
        <f t="shared" si="16"/>
        <v>1</v>
      </c>
    </row>
    <row r="566" spans="1:6">
      <c r="A566" s="12">
        <v>231</v>
      </c>
      <c r="B566" s="12" t="s">
        <v>629</v>
      </c>
      <c r="C566" s="12" t="s">
        <v>665</v>
      </c>
      <c r="D566" s="1" t="str">
        <f t="shared" si="17"/>
        <v>埼玉県桶川市</v>
      </c>
      <c r="E566" s="12">
        <v>231</v>
      </c>
      <c r="F566" s="1">
        <f t="shared" si="16"/>
        <v>1</v>
      </c>
    </row>
    <row r="567" spans="1:6">
      <c r="A567" s="12">
        <v>232</v>
      </c>
      <c r="B567" s="12" t="s">
        <v>629</v>
      </c>
      <c r="C567" s="12" t="s">
        <v>666</v>
      </c>
      <c r="D567" s="1" t="str">
        <f t="shared" si="17"/>
        <v>埼玉県久喜市</v>
      </c>
      <c r="E567" s="12">
        <v>232</v>
      </c>
      <c r="F567" s="1">
        <f t="shared" si="16"/>
        <v>1</v>
      </c>
    </row>
    <row r="568" spans="1:6">
      <c r="A568" s="12">
        <v>233</v>
      </c>
      <c r="B568" s="12" t="s">
        <v>629</v>
      </c>
      <c r="C568" s="12" t="s">
        <v>667</v>
      </c>
      <c r="D568" s="1" t="str">
        <f t="shared" si="17"/>
        <v>埼玉県北本市</v>
      </c>
      <c r="E568" s="12">
        <v>233</v>
      </c>
      <c r="F568" s="1">
        <f t="shared" si="16"/>
        <v>1</v>
      </c>
    </row>
    <row r="569" spans="1:6">
      <c r="A569" s="12">
        <v>234</v>
      </c>
      <c r="B569" s="12" t="s">
        <v>629</v>
      </c>
      <c r="C569" s="12" t="s">
        <v>668</v>
      </c>
      <c r="D569" s="1" t="str">
        <f t="shared" si="17"/>
        <v>埼玉県八潮市</v>
      </c>
      <c r="E569" s="12">
        <v>234</v>
      </c>
      <c r="F569" s="1">
        <f t="shared" si="16"/>
        <v>1</v>
      </c>
    </row>
    <row r="570" spans="1:6">
      <c r="A570" s="12">
        <v>235</v>
      </c>
      <c r="B570" s="12" t="s">
        <v>629</v>
      </c>
      <c r="C570" s="12" t="s">
        <v>669</v>
      </c>
      <c r="D570" s="1" t="str">
        <f t="shared" si="17"/>
        <v>埼玉県富士見市</v>
      </c>
      <c r="E570" s="12">
        <v>235</v>
      </c>
      <c r="F570" s="1">
        <f t="shared" si="16"/>
        <v>1</v>
      </c>
    </row>
    <row r="571" spans="1:6">
      <c r="A571" s="12">
        <v>237</v>
      </c>
      <c r="B571" s="12" t="s">
        <v>629</v>
      </c>
      <c r="C571" s="12" t="s">
        <v>670</v>
      </c>
      <c r="D571" s="1" t="str">
        <f t="shared" si="17"/>
        <v>埼玉県三郷市</v>
      </c>
      <c r="E571" s="12">
        <v>237</v>
      </c>
      <c r="F571" s="1">
        <f t="shared" si="16"/>
        <v>1</v>
      </c>
    </row>
    <row r="572" spans="1:6">
      <c r="A572" s="12">
        <v>238</v>
      </c>
      <c r="B572" s="12" t="s">
        <v>629</v>
      </c>
      <c r="C572" s="12" t="s">
        <v>671</v>
      </c>
      <c r="D572" s="1" t="str">
        <f t="shared" si="17"/>
        <v>埼玉県蓮田市</v>
      </c>
      <c r="E572" s="12">
        <v>238</v>
      </c>
      <c r="F572" s="1">
        <f t="shared" si="16"/>
        <v>1</v>
      </c>
    </row>
    <row r="573" spans="1:6">
      <c r="A573" s="12">
        <v>239</v>
      </c>
      <c r="B573" s="12" t="s">
        <v>629</v>
      </c>
      <c r="C573" s="12" t="s">
        <v>672</v>
      </c>
      <c r="D573" s="1" t="str">
        <f t="shared" si="17"/>
        <v>埼玉県坂戸市</v>
      </c>
      <c r="E573" s="12">
        <v>239</v>
      </c>
      <c r="F573" s="1">
        <f t="shared" si="16"/>
        <v>1</v>
      </c>
    </row>
    <row r="574" spans="1:6">
      <c r="A574" s="12">
        <v>240</v>
      </c>
      <c r="B574" s="12" t="s">
        <v>629</v>
      </c>
      <c r="C574" s="12" t="s">
        <v>673</v>
      </c>
      <c r="D574" s="1" t="str">
        <f t="shared" si="17"/>
        <v>埼玉県幸手市</v>
      </c>
      <c r="E574" s="12">
        <v>240</v>
      </c>
      <c r="F574" s="1">
        <f t="shared" si="16"/>
        <v>1</v>
      </c>
    </row>
    <row r="575" spans="1:6">
      <c r="A575" s="12">
        <v>241</v>
      </c>
      <c r="B575" s="12" t="s">
        <v>629</v>
      </c>
      <c r="C575" s="12" t="s">
        <v>674</v>
      </c>
      <c r="D575" s="1" t="str">
        <f t="shared" si="17"/>
        <v>埼玉県鶴ヶ島市</v>
      </c>
      <c r="E575" s="12">
        <v>241</v>
      </c>
      <c r="F575" s="1">
        <f t="shared" si="16"/>
        <v>1</v>
      </c>
    </row>
    <row r="576" spans="1:6">
      <c r="A576" s="12">
        <v>242</v>
      </c>
      <c r="B576" s="12" t="s">
        <v>629</v>
      </c>
      <c r="C576" s="12" t="s">
        <v>675</v>
      </c>
      <c r="D576" s="1" t="str">
        <f t="shared" si="17"/>
        <v>埼玉県日高市</v>
      </c>
      <c r="E576" s="12">
        <v>242</v>
      </c>
      <c r="F576" s="1">
        <f t="shared" si="16"/>
        <v>1</v>
      </c>
    </row>
    <row r="577" spans="1:6">
      <c r="A577" s="12">
        <v>243</v>
      </c>
      <c r="B577" s="12" t="s">
        <v>629</v>
      </c>
      <c r="C577" s="12" t="s">
        <v>676</v>
      </c>
      <c r="D577" s="1" t="str">
        <f t="shared" si="17"/>
        <v>埼玉県吉川市</v>
      </c>
      <c r="E577" s="12">
        <v>243</v>
      </c>
      <c r="F577" s="1">
        <f t="shared" si="16"/>
        <v>1</v>
      </c>
    </row>
    <row r="578" spans="1:6">
      <c r="A578" s="12">
        <v>245</v>
      </c>
      <c r="B578" s="12" t="s">
        <v>629</v>
      </c>
      <c r="C578" s="12" t="s">
        <v>677</v>
      </c>
      <c r="D578" s="1" t="str">
        <f t="shared" si="17"/>
        <v>埼玉県ふじみ野市</v>
      </c>
      <c r="E578" s="12">
        <v>245</v>
      </c>
      <c r="F578" s="1">
        <f t="shared" ref="F578:F641" si="18">COUNTIF(D:D,D578)</f>
        <v>1</v>
      </c>
    </row>
    <row r="579" spans="1:6">
      <c r="A579" s="12">
        <v>246</v>
      </c>
      <c r="B579" s="12" t="s">
        <v>629</v>
      </c>
      <c r="C579" s="12" t="s">
        <v>678</v>
      </c>
      <c r="D579" s="1" t="str">
        <f t="shared" ref="D579:D642" si="19">B579&amp;C579</f>
        <v>埼玉県白岡市</v>
      </c>
      <c r="E579" s="12">
        <v>246</v>
      </c>
      <c r="F579" s="1">
        <f t="shared" si="18"/>
        <v>1</v>
      </c>
    </row>
    <row r="580" spans="1:6">
      <c r="A580" s="12">
        <v>301</v>
      </c>
      <c r="B580" s="12" t="s">
        <v>629</v>
      </c>
      <c r="C580" s="12" t="s">
        <v>679</v>
      </c>
      <c r="D580" s="1" t="str">
        <f t="shared" si="19"/>
        <v>埼玉県伊奈町</v>
      </c>
      <c r="E580" s="12">
        <v>301</v>
      </c>
      <c r="F580" s="1">
        <f t="shared" si="18"/>
        <v>1</v>
      </c>
    </row>
    <row r="581" spans="1:6">
      <c r="A581" s="12">
        <v>324</v>
      </c>
      <c r="B581" s="12" t="s">
        <v>629</v>
      </c>
      <c r="C581" s="12" t="s">
        <v>680</v>
      </c>
      <c r="D581" s="1" t="str">
        <f t="shared" si="19"/>
        <v>埼玉県三芳町</v>
      </c>
      <c r="E581" s="12">
        <v>324</v>
      </c>
      <c r="F581" s="1">
        <f t="shared" si="18"/>
        <v>1</v>
      </c>
    </row>
    <row r="582" spans="1:6">
      <c r="A582" s="12">
        <v>326</v>
      </c>
      <c r="B582" s="12" t="s">
        <v>629</v>
      </c>
      <c r="C582" s="12" t="s">
        <v>681</v>
      </c>
      <c r="D582" s="1" t="str">
        <f t="shared" si="19"/>
        <v>埼玉県毛呂山町</v>
      </c>
      <c r="E582" s="12">
        <v>326</v>
      </c>
      <c r="F582" s="1">
        <f t="shared" si="18"/>
        <v>1</v>
      </c>
    </row>
    <row r="583" spans="1:6">
      <c r="A583" s="12">
        <v>327</v>
      </c>
      <c r="B583" s="12" t="s">
        <v>629</v>
      </c>
      <c r="C583" s="12" t="s">
        <v>682</v>
      </c>
      <c r="D583" s="1" t="str">
        <f t="shared" si="19"/>
        <v>埼玉県越生町</v>
      </c>
      <c r="E583" s="12">
        <v>327</v>
      </c>
      <c r="F583" s="1">
        <f t="shared" si="18"/>
        <v>1</v>
      </c>
    </row>
    <row r="584" spans="1:6">
      <c r="A584" s="12">
        <v>341</v>
      </c>
      <c r="B584" s="12" t="s">
        <v>629</v>
      </c>
      <c r="C584" s="12" t="s">
        <v>683</v>
      </c>
      <c r="D584" s="1" t="str">
        <f t="shared" si="19"/>
        <v>埼玉県滑川町</v>
      </c>
      <c r="E584" s="12">
        <v>341</v>
      </c>
      <c r="F584" s="1">
        <f t="shared" si="18"/>
        <v>1</v>
      </c>
    </row>
    <row r="585" spans="1:6">
      <c r="A585" s="12">
        <v>342</v>
      </c>
      <c r="B585" s="12" t="s">
        <v>629</v>
      </c>
      <c r="C585" s="12" t="s">
        <v>684</v>
      </c>
      <c r="D585" s="1" t="str">
        <f t="shared" si="19"/>
        <v>埼玉県嵐山町</v>
      </c>
      <c r="E585" s="12">
        <v>342</v>
      </c>
      <c r="F585" s="1">
        <f t="shared" si="18"/>
        <v>1</v>
      </c>
    </row>
    <row r="586" spans="1:6">
      <c r="A586" s="12">
        <v>343</v>
      </c>
      <c r="B586" s="12" t="s">
        <v>629</v>
      </c>
      <c r="C586" s="12" t="s">
        <v>685</v>
      </c>
      <c r="D586" s="1" t="str">
        <f t="shared" si="19"/>
        <v>埼玉県小川町</v>
      </c>
      <c r="E586" s="12">
        <v>343</v>
      </c>
      <c r="F586" s="1">
        <f t="shared" si="18"/>
        <v>1</v>
      </c>
    </row>
    <row r="587" spans="1:6">
      <c r="A587" s="12">
        <v>346</v>
      </c>
      <c r="B587" s="12" t="s">
        <v>629</v>
      </c>
      <c r="C587" s="12" t="s">
        <v>686</v>
      </c>
      <c r="D587" s="1" t="str">
        <f t="shared" si="19"/>
        <v>埼玉県川島町</v>
      </c>
      <c r="E587" s="12">
        <v>346</v>
      </c>
      <c r="F587" s="1">
        <f t="shared" si="18"/>
        <v>1</v>
      </c>
    </row>
    <row r="588" spans="1:6">
      <c r="A588" s="12">
        <v>347</v>
      </c>
      <c r="B588" s="12" t="s">
        <v>629</v>
      </c>
      <c r="C588" s="12" t="s">
        <v>687</v>
      </c>
      <c r="D588" s="1" t="str">
        <f t="shared" si="19"/>
        <v>埼玉県吉見町</v>
      </c>
      <c r="E588" s="12">
        <v>347</v>
      </c>
      <c r="F588" s="1">
        <f t="shared" si="18"/>
        <v>1</v>
      </c>
    </row>
    <row r="589" spans="1:6">
      <c r="A589" s="12">
        <v>348</v>
      </c>
      <c r="B589" s="12" t="s">
        <v>629</v>
      </c>
      <c r="C589" s="12" t="s">
        <v>688</v>
      </c>
      <c r="D589" s="1" t="str">
        <f t="shared" si="19"/>
        <v>埼玉県鳩山町</v>
      </c>
      <c r="E589" s="12">
        <v>348</v>
      </c>
      <c r="F589" s="1">
        <f t="shared" si="18"/>
        <v>1</v>
      </c>
    </row>
    <row r="590" spans="1:6">
      <c r="A590" s="12">
        <v>349</v>
      </c>
      <c r="B590" s="12" t="s">
        <v>629</v>
      </c>
      <c r="C590" s="12" t="s">
        <v>689</v>
      </c>
      <c r="D590" s="1" t="str">
        <f t="shared" si="19"/>
        <v>埼玉県ときがわ町</v>
      </c>
      <c r="E590" s="12">
        <v>349</v>
      </c>
      <c r="F590" s="1">
        <f t="shared" si="18"/>
        <v>1</v>
      </c>
    </row>
    <row r="591" spans="1:6">
      <c r="A591" s="12">
        <v>361</v>
      </c>
      <c r="B591" s="12" t="s">
        <v>629</v>
      </c>
      <c r="C591" s="12" t="s">
        <v>690</v>
      </c>
      <c r="D591" s="1" t="str">
        <f t="shared" si="19"/>
        <v>埼玉県横瀬町</v>
      </c>
      <c r="E591" s="12">
        <v>361</v>
      </c>
      <c r="F591" s="1">
        <f t="shared" si="18"/>
        <v>1</v>
      </c>
    </row>
    <row r="592" spans="1:6">
      <c r="A592" s="12">
        <v>362</v>
      </c>
      <c r="B592" s="12" t="s">
        <v>629</v>
      </c>
      <c r="C592" s="12" t="s">
        <v>691</v>
      </c>
      <c r="D592" s="1" t="str">
        <f t="shared" si="19"/>
        <v>埼玉県皆野町</v>
      </c>
      <c r="E592" s="12">
        <v>362</v>
      </c>
      <c r="F592" s="1">
        <f t="shared" si="18"/>
        <v>1</v>
      </c>
    </row>
    <row r="593" spans="1:6">
      <c r="A593" s="12">
        <v>363</v>
      </c>
      <c r="B593" s="12" t="s">
        <v>629</v>
      </c>
      <c r="C593" s="12" t="s">
        <v>692</v>
      </c>
      <c r="D593" s="1" t="str">
        <f t="shared" si="19"/>
        <v>埼玉県長瀞町</v>
      </c>
      <c r="E593" s="12">
        <v>363</v>
      </c>
      <c r="F593" s="1">
        <f t="shared" si="18"/>
        <v>1</v>
      </c>
    </row>
    <row r="594" spans="1:6">
      <c r="A594" s="12">
        <v>365</v>
      </c>
      <c r="B594" s="12" t="s">
        <v>629</v>
      </c>
      <c r="C594" s="12" t="s">
        <v>693</v>
      </c>
      <c r="D594" s="1" t="str">
        <f t="shared" si="19"/>
        <v>埼玉県小鹿野町</v>
      </c>
      <c r="E594" s="12">
        <v>365</v>
      </c>
      <c r="F594" s="1">
        <f t="shared" si="18"/>
        <v>1</v>
      </c>
    </row>
    <row r="595" spans="1:6">
      <c r="A595" s="12">
        <v>369</v>
      </c>
      <c r="B595" s="12" t="s">
        <v>629</v>
      </c>
      <c r="C595" s="12" t="s">
        <v>694</v>
      </c>
      <c r="D595" s="1" t="str">
        <f t="shared" si="19"/>
        <v>埼玉県東秩父村</v>
      </c>
      <c r="E595" s="12">
        <v>369</v>
      </c>
      <c r="F595" s="1">
        <f t="shared" si="18"/>
        <v>1</v>
      </c>
    </row>
    <row r="596" spans="1:6">
      <c r="A596" s="12">
        <v>381</v>
      </c>
      <c r="B596" s="12" t="s">
        <v>629</v>
      </c>
      <c r="C596" s="12" t="s">
        <v>400</v>
      </c>
      <c r="D596" s="1" t="str">
        <f t="shared" si="19"/>
        <v>埼玉県美里町</v>
      </c>
      <c r="E596" s="12">
        <v>381</v>
      </c>
      <c r="F596" s="1">
        <f t="shared" si="18"/>
        <v>1</v>
      </c>
    </row>
    <row r="597" spans="1:6">
      <c r="A597" s="12">
        <v>383</v>
      </c>
      <c r="B597" s="12" t="s">
        <v>629</v>
      </c>
      <c r="C597" s="12" t="s">
        <v>695</v>
      </c>
      <c r="D597" s="1" t="str">
        <f t="shared" si="19"/>
        <v>埼玉県神川町</v>
      </c>
      <c r="E597" s="12">
        <v>383</v>
      </c>
      <c r="F597" s="1">
        <f t="shared" si="18"/>
        <v>1</v>
      </c>
    </row>
    <row r="598" spans="1:6">
      <c r="A598" s="12">
        <v>385</v>
      </c>
      <c r="B598" s="12" t="s">
        <v>629</v>
      </c>
      <c r="C598" s="12" t="s">
        <v>696</v>
      </c>
      <c r="D598" s="1" t="str">
        <f t="shared" si="19"/>
        <v>埼玉県上里町</v>
      </c>
      <c r="E598" s="12">
        <v>385</v>
      </c>
      <c r="F598" s="1">
        <f t="shared" si="18"/>
        <v>1</v>
      </c>
    </row>
    <row r="599" spans="1:6">
      <c r="A599" s="12">
        <v>408</v>
      </c>
      <c r="B599" s="12" t="s">
        <v>629</v>
      </c>
      <c r="C599" s="12" t="s">
        <v>697</v>
      </c>
      <c r="D599" s="1" t="str">
        <f t="shared" si="19"/>
        <v>埼玉県寄居町</v>
      </c>
      <c r="E599" s="12">
        <v>408</v>
      </c>
      <c r="F599" s="1">
        <f t="shared" si="18"/>
        <v>1</v>
      </c>
    </row>
    <row r="600" spans="1:6">
      <c r="A600" s="12">
        <v>442</v>
      </c>
      <c r="B600" s="12" t="s">
        <v>629</v>
      </c>
      <c r="C600" s="12" t="s">
        <v>698</v>
      </c>
      <c r="D600" s="1" t="str">
        <f t="shared" si="19"/>
        <v>埼玉県宮代町</v>
      </c>
      <c r="E600" s="12">
        <v>442</v>
      </c>
      <c r="F600" s="1">
        <f t="shared" si="18"/>
        <v>1</v>
      </c>
    </row>
    <row r="601" spans="1:6">
      <c r="A601" s="12">
        <v>464</v>
      </c>
      <c r="B601" s="12" t="s">
        <v>629</v>
      </c>
      <c r="C601" s="12" t="s">
        <v>699</v>
      </c>
      <c r="D601" s="1" t="str">
        <f t="shared" si="19"/>
        <v>埼玉県杉戸町</v>
      </c>
      <c r="E601" s="12">
        <v>464</v>
      </c>
      <c r="F601" s="1">
        <f t="shared" si="18"/>
        <v>1</v>
      </c>
    </row>
    <row r="602" spans="1:6">
      <c r="A602" s="12">
        <v>465</v>
      </c>
      <c r="B602" s="12" t="s">
        <v>629</v>
      </c>
      <c r="C602" s="12" t="s">
        <v>700</v>
      </c>
      <c r="D602" s="1" t="str">
        <f t="shared" si="19"/>
        <v>埼玉県松伏町</v>
      </c>
      <c r="E602" s="12">
        <v>465</v>
      </c>
      <c r="F602" s="1">
        <f t="shared" si="18"/>
        <v>1</v>
      </c>
    </row>
    <row r="603" spans="1:6">
      <c r="A603" s="12">
        <v>101</v>
      </c>
      <c r="B603" s="12" t="s">
        <v>701</v>
      </c>
      <c r="C603" s="12" t="s">
        <v>702</v>
      </c>
      <c r="D603" s="1" t="str">
        <f t="shared" si="19"/>
        <v>千葉県千葉市中央区</v>
      </c>
      <c r="E603" s="12">
        <v>101</v>
      </c>
      <c r="F603" s="1">
        <f t="shared" si="18"/>
        <v>1</v>
      </c>
    </row>
    <row r="604" spans="1:6">
      <c r="A604" s="12">
        <v>102</v>
      </c>
      <c r="B604" s="12" t="s">
        <v>701</v>
      </c>
      <c r="C604" s="12" t="s">
        <v>703</v>
      </c>
      <c r="D604" s="1" t="str">
        <f t="shared" si="19"/>
        <v>千葉県千葉市花見川区</v>
      </c>
      <c r="E604" s="12">
        <v>102</v>
      </c>
      <c r="F604" s="1">
        <f t="shared" si="18"/>
        <v>1</v>
      </c>
    </row>
    <row r="605" spans="1:6">
      <c r="A605" s="12">
        <v>103</v>
      </c>
      <c r="B605" s="12" t="s">
        <v>701</v>
      </c>
      <c r="C605" s="12" t="s">
        <v>704</v>
      </c>
      <c r="D605" s="1" t="str">
        <f t="shared" si="19"/>
        <v>千葉県千葉市稲毛区</v>
      </c>
      <c r="E605" s="12">
        <v>103</v>
      </c>
      <c r="F605" s="1">
        <f t="shared" si="18"/>
        <v>1</v>
      </c>
    </row>
    <row r="606" spans="1:6">
      <c r="A606" s="12">
        <v>104</v>
      </c>
      <c r="B606" s="12" t="s">
        <v>701</v>
      </c>
      <c r="C606" s="12" t="s">
        <v>705</v>
      </c>
      <c r="D606" s="1" t="str">
        <f t="shared" si="19"/>
        <v>千葉県千葉市若葉区</v>
      </c>
      <c r="E606" s="12">
        <v>104</v>
      </c>
      <c r="F606" s="1">
        <f t="shared" si="18"/>
        <v>1</v>
      </c>
    </row>
    <row r="607" spans="1:6">
      <c r="A607" s="12">
        <v>105</v>
      </c>
      <c r="B607" s="12" t="s">
        <v>701</v>
      </c>
      <c r="C607" s="12" t="s">
        <v>706</v>
      </c>
      <c r="D607" s="1" t="str">
        <f t="shared" si="19"/>
        <v>千葉県千葉市緑区</v>
      </c>
      <c r="E607" s="12">
        <v>105</v>
      </c>
      <c r="F607" s="1">
        <f t="shared" si="18"/>
        <v>1</v>
      </c>
    </row>
    <row r="608" spans="1:6">
      <c r="A608" s="12">
        <v>106</v>
      </c>
      <c r="B608" s="12" t="s">
        <v>701</v>
      </c>
      <c r="C608" s="12" t="s">
        <v>707</v>
      </c>
      <c r="D608" s="1" t="str">
        <f t="shared" si="19"/>
        <v>千葉県千葉市美浜区</v>
      </c>
      <c r="E608" s="12">
        <v>106</v>
      </c>
      <c r="F608" s="1">
        <f t="shared" si="18"/>
        <v>1</v>
      </c>
    </row>
    <row r="609" spans="1:6">
      <c r="A609" s="12">
        <v>202</v>
      </c>
      <c r="B609" s="12" t="s">
        <v>701</v>
      </c>
      <c r="C609" s="12" t="s">
        <v>708</v>
      </c>
      <c r="D609" s="1" t="str">
        <f t="shared" si="19"/>
        <v>千葉県銚子市</v>
      </c>
      <c r="E609" s="12">
        <v>202</v>
      </c>
      <c r="F609" s="1">
        <f t="shared" si="18"/>
        <v>1</v>
      </c>
    </row>
    <row r="610" spans="1:6">
      <c r="A610" s="12">
        <v>203</v>
      </c>
      <c r="B610" s="12" t="s">
        <v>701</v>
      </c>
      <c r="C610" s="12" t="s">
        <v>709</v>
      </c>
      <c r="D610" s="1" t="str">
        <f t="shared" si="19"/>
        <v>千葉県市川市</v>
      </c>
      <c r="E610" s="12">
        <v>203</v>
      </c>
      <c r="F610" s="1">
        <f t="shared" si="18"/>
        <v>1</v>
      </c>
    </row>
    <row r="611" spans="1:6">
      <c r="A611" s="12">
        <v>204</v>
      </c>
      <c r="B611" s="12" t="s">
        <v>701</v>
      </c>
      <c r="C611" s="12" t="s">
        <v>710</v>
      </c>
      <c r="D611" s="1" t="str">
        <f t="shared" si="19"/>
        <v>千葉県船橋市</v>
      </c>
      <c r="E611" s="12">
        <v>204</v>
      </c>
      <c r="F611" s="1">
        <f t="shared" si="18"/>
        <v>1</v>
      </c>
    </row>
    <row r="612" spans="1:6">
      <c r="A612" s="12">
        <v>205</v>
      </c>
      <c r="B612" s="12" t="s">
        <v>701</v>
      </c>
      <c r="C612" s="12" t="s">
        <v>711</v>
      </c>
      <c r="D612" s="1" t="str">
        <f t="shared" si="19"/>
        <v>千葉県館山市</v>
      </c>
      <c r="E612" s="12">
        <v>205</v>
      </c>
      <c r="F612" s="1">
        <f t="shared" si="18"/>
        <v>1</v>
      </c>
    </row>
    <row r="613" spans="1:6">
      <c r="A613" s="12">
        <v>206</v>
      </c>
      <c r="B613" s="12" t="s">
        <v>701</v>
      </c>
      <c r="C613" s="12" t="s">
        <v>712</v>
      </c>
      <c r="D613" s="1" t="str">
        <f t="shared" si="19"/>
        <v>千葉県木更津市</v>
      </c>
      <c r="E613" s="12">
        <v>206</v>
      </c>
      <c r="F613" s="1">
        <f t="shared" si="18"/>
        <v>1</v>
      </c>
    </row>
    <row r="614" spans="1:6">
      <c r="A614" s="12">
        <v>207</v>
      </c>
      <c r="B614" s="12" t="s">
        <v>701</v>
      </c>
      <c r="C614" s="12" t="s">
        <v>713</v>
      </c>
      <c r="D614" s="1" t="str">
        <f t="shared" si="19"/>
        <v>千葉県松戸市</v>
      </c>
      <c r="E614" s="12">
        <v>207</v>
      </c>
      <c r="F614" s="1">
        <f t="shared" si="18"/>
        <v>1</v>
      </c>
    </row>
    <row r="615" spans="1:6">
      <c r="A615" s="12">
        <v>208</v>
      </c>
      <c r="B615" s="12" t="s">
        <v>701</v>
      </c>
      <c r="C615" s="12" t="s">
        <v>714</v>
      </c>
      <c r="D615" s="1" t="str">
        <f t="shared" si="19"/>
        <v>千葉県野田市</v>
      </c>
      <c r="E615" s="12">
        <v>208</v>
      </c>
      <c r="F615" s="1">
        <f t="shared" si="18"/>
        <v>1</v>
      </c>
    </row>
    <row r="616" spans="1:6">
      <c r="A616" s="12">
        <v>210</v>
      </c>
      <c r="B616" s="12" t="s">
        <v>701</v>
      </c>
      <c r="C616" s="12" t="s">
        <v>715</v>
      </c>
      <c r="D616" s="1" t="str">
        <f t="shared" si="19"/>
        <v>千葉県茂原市</v>
      </c>
      <c r="E616" s="12">
        <v>210</v>
      </c>
      <c r="F616" s="1">
        <f t="shared" si="18"/>
        <v>1</v>
      </c>
    </row>
    <row r="617" spans="1:6">
      <c r="A617" s="12">
        <v>211</v>
      </c>
      <c r="B617" s="12" t="s">
        <v>701</v>
      </c>
      <c r="C617" s="12" t="s">
        <v>716</v>
      </c>
      <c r="D617" s="1" t="str">
        <f t="shared" si="19"/>
        <v>千葉県成田市</v>
      </c>
      <c r="E617" s="12">
        <v>211</v>
      </c>
      <c r="F617" s="1">
        <f t="shared" si="18"/>
        <v>1</v>
      </c>
    </row>
    <row r="618" spans="1:6">
      <c r="A618" s="12">
        <v>212</v>
      </c>
      <c r="B618" s="12" t="s">
        <v>701</v>
      </c>
      <c r="C618" s="12" t="s">
        <v>717</v>
      </c>
      <c r="D618" s="1" t="str">
        <f t="shared" si="19"/>
        <v>千葉県佐倉市</v>
      </c>
      <c r="E618" s="12">
        <v>212</v>
      </c>
      <c r="F618" s="1">
        <f t="shared" si="18"/>
        <v>1</v>
      </c>
    </row>
    <row r="619" spans="1:6">
      <c r="A619" s="12">
        <v>213</v>
      </c>
      <c r="B619" s="12" t="s">
        <v>701</v>
      </c>
      <c r="C619" s="12" t="s">
        <v>718</v>
      </c>
      <c r="D619" s="1" t="str">
        <f t="shared" si="19"/>
        <v>千葉県東金市</v>
      </c>
      <c r="E619" s="12">
        <v>213</v>
      </c>
      <c r="F619" s="1">
        <f t="shared" si="18"/>
        <v>1</v>
      </c>
    </row>
    <row r="620" spans="1:6">
      <c r="A620" s="12">
        <v>215</v>
      </c>
      <c r="B620" s="12" t="s">
        <v>701</v>
      </c>
      <c r="C620" s="12" t="s">
        <v>719</v>
      </c>
      <c r="D620" s="1" t="str">
        <f t="shared" si="19"/>
        <v>千葉県旭市</v>
      </c>
      <c r="E620" s="12">
        <v>215</v>
      </c>
      <c r="F620" s="1">
        <f t="shared" si="18"/>
        <v>1</v>
      </c>
    </row>
    <row r="621" spans="1:6">
      <c r="A621" s="12">
        <v>216</v>
      </c>
      <c r="B621" s="12" t="s">
        <v>701</v>
      </c>
      <c r="C621" s="12" t="s">
        <v>720</v>
      </c>
      <c r="D621" s="1" t="str">
        <f t="shared" si="19"/>
        <v>千葉県習志野市</v>
      </c>
      <c r="E621" s="12">
        <v>216</v>
      </c>
      <c r="F621" s="1">
        <f t="shared" si="18"/>
        <v>1</v>
      </c>
    </row>
    <row r="622" spans="1:6">
      <c r="A622" s="12">
        <v>217</v>
      </c>
      <c r="B622" s="12" t="s">
        <v>701</v>
      </c>
      <c r="C622" s="12" t="s">
        <v>721</v>
      </c>
      <c r="D622" s="1" t="str">
        <f t="shared" si="19"/>
        <v>千葉県柏市</v>
      </c>
      <c r="E622" s="12">
        <v>217</v>
      </c>
      <c r="F622" s="1">
        <f t="shared" si="18"/>
        <v>1</v>
      </c>
    </row>
    <row r="623" spans="1:6">
      <c r="A623" s="12">
        <v>218</v>
      </c>
      <c r="B623" s="12" t="s">
        <v>701</v>
      </c>
      <c r="C623" s="12" t="s">
        <v>722</v>
      </c>
      <c r="D623" s="1" t="str">
        <f t="shared" si="19"/>
        <v>千葉県勝浦市</v>
      </c>
      <c r="E623" s="12">
        <v>218</v>
      </c>
      <c r="F623" s="1">
        <f t="shared" si="18"/>
        <v>1</v>
      </c>
    </row>
    <row r="624" spans="1:6">
      <c r="A624" s="12">
        <v>219</v>
      </c>
      <c r="B624" s="12" t="s">
        <v>701</v>
      </c>
      <c r="C624" s="12" t="s">
        <v>723</v>
      </c>
      <c r="D624" s="1" t="str">
        <f t="shared" si="19"/>
        <v>千葉県市原市</v>
      </c>
      <c r="E624" s="12">
        <v>219</v>
      </c>
      <c r="F624" s="1">
        <f t="shared" si="18"/>
        <v>1</v>
      </c>
    </row>
    <row r="625" spans="1:6">
      <c r="A625" s="12">
        <v>220</v>
      </c>
      <c r="B625" s="12" t="s">
        <v>701</v>
      </c>
      <c r="C625" s="12" t="s">
        <v>724</v>
      </c>
      <c r="D625" s="1" t="str">
        <f t="shared" si="19"/>
        <v>千葉県流山市</v>
      </c>
      <c r="E625" s="12">
        <v>220</v>
      </c>
      <c r="F625" s="1">
        <f t="shared" si="18"/>
        <v>1</v>
      </c>
    </row>
    <row r="626" spans="1:6">
      <c r="A626" s="12">
        <v>221</v>
      </c>
      <c r="B626" s="12" t="s">
        <v>701</v>
      </c>
      <c r="C626" s="12" t="s">
        <v>725</v>
      </c>
      <c r="D626" s="1" t="str">
        <f t="shared" si="19"/>
        <v>千葉県八千代市</v>
      </c>
      <c r="E626" s="12">
        <v>221</v>
      </c>
      <c r="F626" s="1">
        <f t="shared" si="18"/>
        <v>1</v>
      </c>
    </row>
    <row r="627" spans="1:6">
      <c r="A627" s="12">
        <v>222</v>
      </c>
      <c r="B627" s="12" t="s">
        <v>701</v>
      </c>
      <c r="C627" s="12" t="s">
        <v>726</v>
      </c>
      <c r="D627" s="1" t="str">
        <f t="shared" si="19"/>
        <v>千葉県我孫子市</v>
      </c>
      <c r="E627" s="12">
        <v>222</v>
      </c>
      <c r="F627" s="1">
        <f t="shared" si="18"/>
        <v>1</v>
      </c>
    </row>
    <row r="628" spans="1:6">
      <c r="A628" s="12">
        <v>223</v>
      </c>
      <c r="B628" s="12" t="s">
        <v>701</v>
      </c>
      <c r="C628" s="12" t="s">
        <v>727</v>
      </c>
      <c r="D628" s="1" t="str">
        <f t="shared" si="19"/>
        <v>千葉県鴨川市</v>
      </c>
      <c r="E628" s="12">
        <v>223</v>
      </c>
      <c r="F628" s="1">
        <f t="shared" si="18"/>
        <v>1</v>
      </c>
    </row>
    <row r="629" spans="1:6">
      <c r="A629" s="12">
        <v>224</v>
      </c>
      <c r="B629" s="12" t="s">
        <v>701</v>
      </c>
      <c r="C629" s="12" t="s">
        <v>728</v>
      </c>
      <c r="D629" s="1" t="str">
        <f t="shared" si="19"/>
        <v>千葉県鎌ケ谷市</v>
      </c>
      <c r="E629" s="12">
        <v>224</v>
      </c>
      <c r="F629" s="1">
        <f t="shared" si="18"/>
        <v>1</v>
      </c>
    </row>
    <row r="630" spans="1:6">
      <c r="A630" s="12">
        <v>225</v>
      </c>
      <c r="B630" s="12" t="s">
        <v>701</v>
      </c>
      <c r="C630" s="12" t="s">
        <v>729</v>
      </c>
      <c r="D630" s="1" t="str">
        <f t="shared" si="19"/>
        <v>千葉県君津市</v>
      </c>
      <c r="E630" s="12">
        <v>225</v>
      </c>
      <c r="F630" s="1">
        <f t="shared" si="18"/>
        <v>1</v>
      </c>
    </row>
    <row r="631" spans="1:6">
      <c r="A631" s="12">
        <v>226</v>
      </c>
      <c r="B631" s="12" t="s">
        <v>701</v>
      </c>
      <c r="C631" s="12" t="s">
        <v>730</v>
      </c>
      <c r="D631" s="1" t="str">
        <f t="shared" si="19"/>
        <v>千葉県富津市</v>
      </c>
      <c r="E631" s="12">
        <v>226</v>
      </c>
      <c r="F631" s="1">
        <f t="shared" si="18"/>
        <v>1</v>
      </c>
    </row>
    <row r="632" spans="1:6">
      <c r="A632" s="12">
        <v>227</v>
      </c>
      <c r="B632" s="12" t="s">
        <v>701</v>
      </c>
      <c r="C632" s="12" t="s">
        <v>731</v>
      </c>
      <c r="D632" s="1" t="str">
        <f t="shared" si="19"/>
        <v>千葉県浦安市</v>
      </c>
      <c r="E632" s="12">
        <v>227</v>
      </c>
      <c r="F632" s="1">
        <f t="shared" si="18"/>
        <v>1</v>
      </c>
    </row>
    <row r="633" spans="1:6">
      <c r="A633" s="12">
        <v>228</v>
      </c>
      <c r="B633" s="12" t="s">
        <v>701</v>
      </c>
      <c r="C633" s="12" t="s">
        <v>732</v>
      </c>
      <c r="D633" s="1" t="str">
        <f t="shared" si="19"/>
        <v>千葉県四街道市</v>
      </c>
      <c r="E633" s="12">
        <v>228</v>
      </c>
      <c r="F633" s="1">
        <f t="shared" si="18"/>
        <v>1</v>
      </c>
    </row>
    <row r="634" spans="1:6">
      <c r="A634" s="12">
        <v>229</v>
      </c>
      <c r="B634" s="12" t="s">
        <v>701</v>
      </c>
      <c r="C634" s="12" t="s">
        <v>733</v>
      </c>
      <c r="D634" s="1" t="str">
        <f t="shared" si="19"/>
        <v>千葉県袖ケ浦市</v>
      </c>
      <c r="E634" s="12">
        <v>229</v>
      </c>
      <c r="F634" s="1">
        <f t="shared" si="18"/>
        <v>1</v>
      </c>
    </row>
    <row r="635" spans="1:6">
      <c r="A635" s="12">
        <v>230</v>
      </c>
      <c r="B635" s="12" t="s">
        <v>701</v>
      </c>
      <c r="C635" s="12" t="s">
        <v>734</v>
      </c>
      <c r="D635" s="1" t="str">
        <f t="shared" si="19"/>
        <v>千葉県八街市</v>
      </c>
      <c r="E635" s="12">
        <v>230</v>
      </c>
      <c r="F635" s="1">
        <f t="shared" si="18"/>
        <v>1</v>
      </c>
    </row>
    <row r="636" spans="1:6">
      <c r="A636" s="12">
        <v>231</v>
      </c>
      <c r="B636" s="12" t="s">
        <v>701</v>
      </c>
      <c r="C636" s="12" t="s">
        <v>735</v>
      </c>
      <c r="D636" s="1" t="str">
        <f t="shared" si="19"/>
        <v>千葉県印西市</v>
      </c>
      <c r="E636" s="12">
        <v>231</v>
      </c>
      <c r="F636" s="1">
        <f t="shared" si="18"/>
        <v>1</v>
      </c>
    </row>
    <row r="637" spans="1:6">
      <c r="A637" s="12">
        <v>232</v>
      </c>
      <c r="B637" s="12" t="s">
        <v>701</v>
      </c>
      <c r="C637" s="12" t="s">
        <v>736</v>
      </c>
      <c r="D637" s="1" t="str">
        <f t="shared" si="19"/>
        <v>千葉県白井市</v>
      </c>
      <c r="E637" s="12">
        <v>232</v>
      </c>
      <c r="F637" s="1">
        <f t="shared" si="18"/>
        <v>1</v>
      </c>
    </row>
    <row r="638" spans="1:6">
      <c r="A638" s="12">
        <v>233</v>
      </c>
      <c r="B638" s="12" t="s">
        <v>701</v>
      </c>
      <c r="C638" s="12" t="s">
        <v>737</v>
      </c>
      <c r="D638" s="1" t="str">
        <f t="shared" si="19"/>
        <v>千葉県富里市</v>
      </c>
      <c r="E638" s="12">
        <v>233</v>
      </c>
      <c r="F638" s="1">
        <f t="shared" si="18"/>
        <v>1</v>
      </c>
    </row>
    <row r="639" spans="1:6">
      <c r="A639" s="12">
        <v>234</v>
      </c>
      <c r="B639" s="12" t="s">
        <v>701</v>
      </c>
      <c r="C639" s="12" t="s">
        <v>738</v>
      </c>
      <c r="D639" s="1" t="str">
        <f t="shared" si="19"/>
        <v>千葉県南房総市</v>
      </c>
      <c r="E639" s="12">
        <v>234</v>
      </c>
      <c r="F639" s="1">
        <f t="shared" si="18"/>
        <v>1</v>
      </c>
    </row>
    <row r="640" spans="1:6">
      <c r="A640" s="12">
        <v>235</v>
      </c>
      <c r="B640" s="12" t="s">
        <v>701</v>
      </c>
      <c r="C640" s="12" t="s">
        <v>739</v>
      </c>
      <c r="D640" s="1" t="str">
        <f t="shared" si="19"/>
        <v>千葉県匝瑳市</v>
      </c>
      <c r="E640" s="12">
        <v>235</v>
      </c>
      <c r="F640" s="1">
        <f t="shared" si="18"/>
        <v>1</v>
      </c>
    </row>
    <row r="641" spans="1:6">
      <c r="A641" s="12">
        <v>236</v>
      </c>
      <c r="B641" s="12" t="s">
        <v>701</v>
      </c>
      <c r="C641" s="12" t="s">
        <v>740</v>
      </c>
      <c r="D641" s="1" t="str">
        <f t="shared" si="19"/>
        <v>千葉県香取市</v>
      </c>
      <c r="E641" s="12">
        <v>236</v>
      </c>
      <c r="F641" s="1">
        <f t="shared" si="18"/>
        <v>1</v>
      </c>
    </row>
    <row r="642" spans="1:6">
      <c r="A642" s="12">
        <v>237</v>
      </c>
      <c r="B642" s="12" t="s">
        <v>701</v>
      </c>
      <c r="C642" s="12" t="s">
        <v>741</v>
      </c>
      <c r="D642" s="1" t="str">
        <f t="shared" si="19"/>
        <v>千葉県山武市</v>
      </c>
      <c r="E642" s="12">
        <v>237</v>
      </c>
      <c r="F642" s="1">
        <f t="shared" ref="F642:F705" si="20">COUNTIF(D:D,D642)</f>
        <v>1</v>
      </c>
    </row>
    <row r="643" spans="1:6">
      <c r="A643" s="12">
        <v>238</v>
      </c>
      <c r="B643" s="12" t="s">
        <v>701</v>
      </c>
      <c r="C643" s="12" t="s">
        <v>742</v>
      </c>
      <c r="D643" s="1" t="str">
        <f t="shared" ref="D643:D706" si="21">B643&amp;C643</f>
        <v>千葉県いすみ市</v>
      </c>
      <c r="E643" s="12">
        <v>238</v>
      </c>
      <c r="F643" s="1">
        <f t="shared" si="20"/>
        <v>1</v>
      </c>
    </row>
    <row r="644" spans="1:6">
      <c r="A644" s="12">
        <v>239</v>
      </c>
      <c r="B644" s="12" t="s">
        <v>701</v>
      </c>
      <c r="C644" s="12" t="s">
        <v>743</v>
      </c>
      <c r="D644" s="1" t="str">
        <f t="shared" si="21"/>
        <v>千葉県大網白里市</v>
      </c>
      <c r="E644" s="12">
        <v>239</v>
      </c>
      <c r="F644" s="1">
        <f t="shared" si="20"/>
        <v>1</v>
      </c>
    </row>
    <row r="645" spans="1:6">
      <c r="A645" s="12">
        <v>322</v>
      </c>
      <c r="B645" s="12" t="s">
        <v>701</v>
      </c>
      <c r="C645" s="12" t="s">
        <v>744</v>
      </c>
      <c r="D645" s="1" t="str">
        <f t="shared" si="21"/>
        <v>千葉県酒々井町</v>
      </c>
      <c r="E645" s="12">
        <v>322</v>
      </c>
      <c r="F645" s="1">
        <f t="shared" si="20"/>
        <v>1</v>
      </c>
    </row>
    <row r="646" spans="1:6">
      <c r="A646" s="12">
        <v>329</v>
      </c>
      <c r="B646" s="12" t="s">
        <v>701</v>
      </c>
      <c r="C646" s="12" t="s">
        <v>745</v>
      </c>
      <c r="D646" s="1" t="str">
        <f t="shared" si="21"/>
        <v>千葉県栄町</v>
      </c>
      <c r="E646" s="12">
        <v>329</v>
      </c>
      <c r="F646" s="1">
        <f t="shared" si="20"/>
        <v>1</v>
      </c>
    </row>
    <row r="647" spans="1:6">
      <c r="A647" s="12">
        <v>342</v>
      </c>
      <c r="B647" s="12" t="s">
        <v>701</v>
      </c>
      <c r="C647" s="12" t="s">
        <v>746</v>
      </c>
      <c r="D647" s="1" t="str">
        <f t="shared" si="21"/>
        <v>千葉県神崎町</v>
      </c>
      <c r="E647" s="12">
        <v>342</v>
      </c>
      <c r="F647" s="1">
        <f t="shared" si="20"/>
        <v>1</v>
      </c>
    </row>
    <row r="648" spans="1:6">
      <c r="A648" s="12">
        <v>347</v>
      </c>
      <c r="B648" s="12" t="s">
        <v>701</v>
      </c>
      <c r="C648" s="12" t="s">
        <v>747</v>
      </c>
      <c r="D648" s="1" t="str">
        <f t="shared" si="21"/>
        <v>千葉県多古町</v>
      </c>
      <c r="E648" s="12">
        <v>347</v>
      </c>
      <c r="F648" s="1">
        <f t="shared" si="20"/>
        <v>1</v>
      </c>
    </row>
    <row r="649" spans="1:6">
      <c r="A649" s="12">
        <v>349</v>
      </c>
      <c r="B649" s="12" t="s">
        <v>701</v>
      </c>
      <c r="C649" s="12" t="s">
        <v>748</v>
      </c>
      <c r="D649" s="1" t="str">
        <f t="shared" si="21"/>
        <v>千葉県東庄町</v>
      </c>
      <c r="E649" s="12">
        <v>349</v>
      </c>
      <c r="F649" s="1">
        <f t="shared" si="20"/>
        <v>1</v>
      </c>
    </row>
    <row r="650" spans="1:6">
      <c r="A650" s="12">
        <v>403</v>
      </c>
      <c r="B650" s="12" t="s">
        <v>701</v>
      </c>
      <c r="C650" s="12" t="s">
        <v>749</v>
      </c>
      <c r="D650" s="1" t="str">
        <f t="shared" si="21"/>
        <v>千葉県九十九里町</v>
      </c>
      <c r="E650" s="12">
        <v>403</v>
      </c>
      <c r="F650" s="1">
        <f t="shared" si="20"/>
        <v>1</v>
      </c>
    </row>
    <row r="651" spans="1:6">
      <c r="A651" s="12">
        <v>409</v>
      </c>
      <c r="B651" s="12" t="s">
        <v>701</v>
      </c>
      <c r="C651" s="12" t="s">
        <v>750</v>
      </c>
      <c r="D651" s="1" t="str">
        <f t="shared" si="21"/>
        <v>千葉県芝山町</v>
      </c>
      <c r="E651" s="12">
        <v>409</v>
      </c>
      <c r="F651" s="1">
        <f t="shared" si="20"/>
        <v>1</v>
      </c>
    </row>
    <row r="652" spans="1:6">
      <c r="A652" s="12">
        <v>410</v>
      </c>
      <c r="B652" s="12" t="s">
        <v>701</v>
      </c>
      <c r="C652" s="12" t="s">
        <v>751</v>
      </c>
      <c r="D652" s="1" t="str">
        <f t="shared" si="21"/>
        <v>千葉県横芝光町</v>
      </c>
      <c r="E652" s="12">
        <v>410</v>
      </c>
      <c r="F652" s="1">
        <f t="shared" si="20"/>
        <v>1</v>
      </c>
    </row>
    <row r="653" spans="1:6">
      <c r="A653" s="12">
        <v>421</v>
      </c>
      <c r="B653" s="12" t="s">
        <v>701</v>
      </c>
      <c r="C653" s="12" t="s">
        <v>752</v>
      </c>
      <c r="D653" s="1" t="str">
        <f t="shared" si="21"/>
        <v>千葉県一宮町</v>
      </c>
      <c r="E653" s="12">
        <v>421</v>
      </c>
      <c r="F653" s="1">
        <f t="shared" si="20"/>
        <v>1</v>
      </c>
    </row>
    <row r="654" spans="1:6">
      <c r="A654" s="12">
        <v>422</v>
      </c>
      <c r="B654" s="12" t="s">
        <v>701</v>
      </c>
      <c r="C654" s="12" t="s">
        <v>753</v>
      </c>
      <c r="D654" s="1" t="str">
        <f t="shared" si="21"/>
        <v>千葉県睦沢町</v>
      </c>
      <c r="E654" s="12">
        <v>422</v>
      </c>
      <c r="F654" s="1">
        <f t="shared" si="20"/>
        <v>1</v>
      </c>
    </row>
    <row r="655" spans="1:6">
      <c r="A655" s="12">
        <v>423</v>
      </c>
      <c r="B655" s="12" t="s">
        <v>701</v>
      </c>
      <c r="C655" s="12" t="s">
        <v>754</v>
      </c>
      <c r="D655" s="1" t="str">
        <f t="shared" si="21"/>
        <v>千葉県長生村</v>
      </c>
      <c r="E655" s="12">
        <v>423</v>
      </c>
      <c r="F655" s="1">
        <f t="shared" si="20"/>
        <v>1</v>
      </c>
    </row>
    <row r="656" spans="1:6">
      <c r="A656" s="12">
        <v>424</v>
      </c>
      <c r="B656" s="12" t="s">
        <v>701</v>
      </c>
      <c r="C656" s="12" t="s">
        <v>755</v>
      </c>
      <c r="D656" s="1" t="str">
        <f t="shared" si="21"/>
        <v>千葉県白子町</v>
      </c>
      <c r="E656" s="12">
        <v>424</v>
      </c>
      <c r="F656" s="1">
        <f t="shared" si="20"/>
        <v>1</v>
      </c>
    </row>
    <row r="657" spans="1:6">
      <c r="A657" s="12">
        <v>426</v>
      </c>
      <c r="B657" s="12" t="s">
        <v>701</v>
      </c>
      <c r="C657" s="12" t="s">
        <v>756</v>
      </c>
      <c r="D657" s="1" t="str">
        <f t="shared" si="21"/>
        <v>千葉県長柄町</v>
      </c>
      <c r="E657" s="12">
        <v>426</v>
      </c>
      <c r="F657" s="1">
        <f t="shared" si="20"/>
        <v>1</v>
      </c>
    </row>
    <row r="658" spans="1:6">
      <c r="A658" s="12">
        <v>427</v>
      </c>
      <c r="B658" s="12" t="s">
        <v>701</v>
      </c>
      <c r="C658" s="12" t="s">
        <v>757</v>
      </c>
      <c r="D658" s="1" t="str">
        <f t="shared" si="21"/>
        <v>千葉県長南町</v>
      </c>
      <c r="E658" s="12">
        <v>427</v>
      </c>
      <c r="F658" s="1">
        <f t="shared" si="20"/>
        <v>1</v>
      </c>
    </row>
    <row r="659" spans="1:6">
      <c r="A659" s="12">
        <v>441</v>
      </c>
      <c r="B659" s="12" t="s">
        <v>701</v>
      </c>
      <c r="C659" s="12" t="s">
        <v>758</v>
      </c>
      <c r="D659" s="1" t="str">
        <f t="shared" si="21"/>
        <v>千葉県大多喜町</v>
      </c>
      <c r="E659" s="12">
        <v>441</v>
      </c>
      <c r="F659" s="1">
        <f t="shared" si="20"/>
        <v>1</v>
      </c>
    </row>
    <row r="660" spans="1:6">
      <c r="A660" s="12">
        <v>443</v>
      </c>
      <c r="B660" s="12" t="s">
        <v>701</v>
      </c>
      <c r="C660" s="12" t="s">
        <v>759</v>
      </c>
      <c r="D660" s="1" t="str">
        <f t="shared" si="21"/>
        <v>千葉県御宿町</v>
      </c>
      <c r="E660" s="12">
        <v>443</v>
      </c>
      <c r="F660" s="1">
        <f t="shared" si="20"/>
        <v>1</v>
      </c>
    </row>
    <row r="661" spans="1:6">
      <c r="A661" s="12">
        <v>463</v>
      </c>
      <c r="B661" s="12" t="s">
        <v>701</v>
      </c>
      <c r="C661" s="12" t="s">
        <v>760</v>
      </c>
      <c r="D661" s="1" t="str">
        <f t="shared" si="21"/>
        <v>千葉県鋸南町</v>
      </c>
      <c r="E661" s="12">
        <v>463</v>
      </c>
      <c r="F661" s="1">
        <f t="shared" si="20"/>
        <v>1</v>
      </c>
    </row>
    <row r="662" spans="1:6">
      <c r="A662" s="12">
        <v>101</v>
      </c>
      <c r="B662" s="12" t="s">
        <v>761</v>
      </c>
      <c r="C662" s="12" t="s">
        <v>762</v>
      </c>
      <c r="D662" s="1" t="str">
        <f t="shared" si="21"/>
        <v>東京都千代田区</v>
      </c>
      <c r="E662" s="12">
        <v>101</v>
      </c>
      <c r="F662" s="1">
        <f t="shared" si="20"/>
        <v>1</v>
      </c>
    </row>
    <row r="663" spans="1:6">
      <c r="A663" s="12">
        <v>102</v>
      </c>
      <c r="B663" s="12" t="s">
        <v>761</v>
      </c>
      <c r="C663" s="12" t="s">
        <v>763</v>
      </c>
      <c r="D663" s="1" t="str">
        <f t="shared" si="21"/>
        <v>東京都中央区</v>
      </c>
      <c r="E663" s="12">
        <v>102</v>
      </c>
      <c r="F663" s="1">
        <f t="shared" si="20"/>
        <v>1</v>
      </c>
    </row>
    <row r="664" spans="1:6">
      <c r="A664" s="12">
        <v>103</v>
      </c>
      <c r="B664" s="12" t="s">
        <v>761</v>
      </c>
      <c r="C664" s="12" t="s">
        <v>764</v>
      </c>
      <c r="D664" s="1" t="str">
        <f t="shared" si="21"/>
        <v>東京都港区</v>
      </c>
      <c r="E664" s="12">
        <v>103</v>
      </c>
      <c r="F664" s="1">
        <f t="shared" si="20"/>
        <v>1</v>
      </c>
    </row>
    <row r="665" spans="1:6">
      <c r="A665" s="12">
        <v>104</v>
      </c>
      <c r="B665" s="12" t="s">
        <v>761</v>
      </c>
      <c r="C665" s="12" t="s">
        <v>765</v>
      </c>
      <c r="D665" s="1" t="str">
        <f t="shared" si="21"/>
        <v>東京都新宿区</v>
      </c>
      <c r="E665" s="12">
        <v>104</v>
      </c>
      <c r="F665" s="1">
        <f t="shared" si="20"/>
        <v>1</v>
      </c>
    </row>
    <row r="666" spans="1:6">
      <c r="A666" s="12">
        <v>105</v>
      </c>
      <c r="B666" s="12" t="s">
        <v>761</v>
      </c>
      <c r="C666" s="12" t="s">
        <v>766</v>
      </c>
      <c r="D666" s="1" t="str">
        <f t="shared" si="21"/>
        <v>東京都文京区</v>
      </c>
      <c r="E666" s="12">
        <v>105</v>
      </c>
      <c r="F666" s="1">
        <f t="shared" si="20"/>
        <v>1</v>
      </c>
    </row>
    <row r="667" spans="1:6">
      <c r="A667" s="12">
        <v>106</v>
      </c>
      <c r="B667" s="12" t="s">
        <v>761</v>
      </c>
      <c r="C667" s="12" t="s">
        <v>767</v>
      </c>
      <c r="D667" s="1" t="str">
        <f t="shared" si="21"/>
        <v>東京都台東区</v>
      </c>
      <c r="E667" s="12">
        <v>106</v>
      </c>
      <c r="F667" s="1">
        <f t="shared" si="20"/>
        <v>1</v>
      </c>
    </row>
    <row r="668" spans="1:6">
      <c r="A668" s="12">
        <v>107</v>
      </c>
      <c r="B668" s="12" t="s">
        <v>761</v>
      </c>
      <c r="C668" s="12" t="s">
        <v>768</v>
      </c>
      <c r="D668" s="1" t="str">
        <f t="shared" si="21"/>
        <v>東京都墨田区</v>
      </c>
      <c r="E668" s="12">
        <v>107</v>
      </c>
      <c r="F668" s="1">
        <f t="shared" si="20"/>
        <v>1</v>
      </c>
    </row>
    <row r="669" spans="1:6">
      <c r="A669" s="12">
        <v>108</v>
      </c>
      <c r="B669" s="12" t="s">
        <v>761</v>
      </c>
      <c r="C669" s="12" t="s">
        <v>769</v>
      </c>
      <c r="D669" s="1" t="str">
        <f t="shared" si="21"/>
        <v>東京都江東区</v>
      </c>
      <c r="E669" s="12">
        <v>108</v>
      </c>
      <c r="F669" s="1">
        <f t="shared" si="20"/>
        <v>1</v>
      </c>
    </row>
    <row r="670" spans="1:6">
      <c r="A670" s="12">
        <v>109</v>
      </c>
      <c r="B670" s="12" t="s">
        <v>761</v>
      </c>
      <c r="C670" s="12" t="s">
        <v>770</v>
      </c>
      <c r="D670" s="1" t="str">
        <f t="shared" si="21"/>
        <v>東京都品川区</v>
      </c>
      <c r="E670" s="12">
        <v>109</v>
      </c>
      <c r="F670" s="1">
        <f t="shared" si="20"/>
        <v>1</v>
      </c>
    </row>
    <row r="671" spans="1:6">
      <c r="A671" s="12">
        <v>110</v>
      </c>
      <c r="B671" s="12" t="s">
        <v>761</v>
      </c>
      <c r="C671" s="12" t="s">
        <v>771</v>
      </c>
      <c r="D671" s="1" t="str">
        <f t="shared" si="21"/>
        <v>東京都目黒区</v>
      </c>
      <c r="E671" s="12">
        <v>110</v>
      </c>
      <c r="F671" s="1">
        <f t="shared" si="20"/>
        <v>1</v>
      </c>
    </row>
    <row r="672" spans="1:6">
      <c r="A672" s="12">
        <v>111</v>
      </c>
      <c r="B672" s="12" t="s">
        <v>761</v>
      </c>
      <c r="C672" s="12" t="s">
        <v>772</v>
      </c>
      <c r="D672" s="1" t="str">
        <f t="shared" si="21"/>
        <v>東京都大田区</v>
      </c>
      <c r="E672" s="12">
        <v>111</v>
      </c>
      <c r="F672" s="1">
        <f t="shared" si="20"/>
        <v>1</v>
      </c>
    </row>
    <row r="673" spans="1:6">
      <c r="A673" s="12">
        <v>112</v>
      </c>
      <c r="B673" s="12" t="s">
        <v>761</v>
      </c>
      <c r="C673" s="12" t="s">
        <v>773</v>
      </c>
      <c r="D673" s="1" t="str">
        <f t="shared" si="21"/>
        <v>東京都世田谷区</v>
      </c>
      <c r="E673" s="12">
        <v>112</v>
      </c>
      <c r="F673" s="1">
        <f t="shared" si="20"/>
        <v>1</v>
      </c>
    </row>
    <row r="674" spans="1:6">
      <c r="A674" s="12">
        <v>113</v>
      </c>
      <c r="B674" s="12" t="s">
        <v>761</v>
      </c>
      <c r="C674" s="12" t="s">
        <v>774</v>
      </c>
      <c r="D674" s="1" t="str">
        <f t="shared" si="21"/>
        <v>東京都渋谷区</v>
      </c>
      <c r="E674" s="12">
        <v>113</v>
      </c>
      <c r="F674" s="1">
        <f t="shared" si="20"/>
        <v>1</v>
      </c>
    </row>
    <row r="675" spans="1:6">
      <c r="A675" s="12">
        <v>114</v>
      </c>
      <c r="B675" s="12" t="s">
        <v>761</v>
      </c>
      <c r="C675" s="12" t="s">
        <v>775</v>
      </c>
      <c r="D675" s="1" t="str">
        <f t="shared" si="21"/>
        <v>東京都中野区</v>
      </c>
      <c r="E675" s="12">
        <v>114</v>
      </c>
      <c r="F675" s="1">
        <f t="shared" si="20"/>
        <v>1</v>
      </c>
    </row>
    <row r="676" spans="1:6">
      <c r="A676" s="12">
        <v>115</v>
      </c>
      <c r="B676" s="12" t="s">
        <v>761</v>
      </c>
      <c r="C676" s="12" t="s">
        <v>776</v>
      </c>
      <c r="D676" s="1" t="str">
        <f t="shared" si="21"/>
        <v>東京都杉並区</v>
      </c>
      <c r="E676" s="12">
        <v>115</v>
      </c>
      <c r="F676" s="1">
        <f t="shared" si="20"/>
        <v>1</v>
      </c>
    </row>
    <row r="677" spans="1:6">
      <c r="A677" s="12">
        <v>116</v>
      </c>
      <c r="B677" s="12" t="s">
        <v>761</v>
      </c>
      <c r="C677" s="12" t="s">
        <v>777</v>
      </c>
      <c r="D677" s="1" t="str">
        <f t="shared" si="21"/>
        <v>東京都豊島区</v>
      </c>
      <c r="E677" s="12">
        <v>116</v>
      </c>
      <c r="F677" s="1">
        <f t="shared" si="20"/>
        <v>1</v>
      </c>
    </row>
    <row r="678" spans="1:6">
      <c r="A678" s="12">
        <v>117</v>
      </c>
      <c r="B678" s="12" t="s">
        <v>761</v>
      </c>
      <c r="C678" s="12" t="s">
        <v>778</v>
      </c>
      <c r="D678" s="1" t="str">
        <f t="shared" si="21"/>
        <v>東京都北区</v>
      </c>
      <c r="E678" s="12">
        <v>117</v>
      </c>
      <c r="F678" s="1">
        <f t="shared" si="20"/>
        <v>1</v>
      </c>
    </row>
    <row r="679" spans="1:6">
      <c r="A679" s="12">
        <v>118</v>
      </c>
      <c r="B679" s="12" t="s">
        <v>761</v>
      </c>
      <c r="C679" s="12" t="s">
        <v>779</v>
      </c>
      <c r="D679" s="1" t="str">
        <f t="shared" si="21"/>
        <v>東京都荒川区</v>
      </c>
      <c r="E679" s="12">
        <v>118</v>
      </c>
      <c r="F679" s="1">
        <f t="shared" si="20"/>
        <v>1</v>
      </c>
    </row>
    <row r="680" spans="1:6">
      <c r="A680" s="12">
        <v>119</v>
      </c>
      <c r="B680" s="12" t="s">
        <v>761</v>
      </c>
      <c r="C680" s="12" t="s">
        <v>780</v>
      </c>
      <c r="D680" s="1" t="str">
        <f t="shared" si="21"/>
        <v>東京都板橋区</v>
      </c>
      <c r="E680" s="12">
        <v>119</v>
      </c>
      <c r="F680" s="1">
        <f t="shared" si="20"/>
        <v>1</v>
      </c>
    </row>
    <row r="681" spans="1:6">
      <c r="A681" s="12">
        <v>120</v>
      </c>
      <c r="B681" s="12" t="s">
        <v>761</v>
      </c>
      <c r="C681" s="12" t="s">
        <v>781</v>
      </c>
      <c r="D681" s="1" t="str">
        <f t="shared" si="21"/>
        <v>東京都練馬区</v>
      </c>
      <c r="E681" s="12">
        <v>120</v>
      </c>
      <c r="F681" s="1">
        <f t="shared" si="20"/>
        <v>1</v>
      </c>
    </row>
    <row r="682" spans="1:6">
      <c r="A682" s="12">
        <v>121</v>
      </c>
      <c r="B682" s="12" t="s">
        <v>761</v>
      </c>
      <c r="C682" s="12" t="s">
        <v>782</v>
      </c>
      <c r="D682" s="1" t="str">
        <f t="shared" si="21"/>
        <v>東京都足立区</v>
      </c>
      <c r="E682" s="12">
        <v>121</v>
      </c>
      <c r="F682" s="1">
        <f t="shared" si="20"/>
        <v>1</v>
      </c>
    </row>
    <row r="683" spans="1:6">
      <c r="A683" s="12">
        <v>122</v>
      </c>
      <c r="B683" s="12" t="s">
        <v>761</v>
      </c>
      <c r="C683" s="12" t="s">
        <v>783</v>
      </c>
      <c r="D683" s="1" t="str">
        <f t="shared" si="21"/>
        <v>東京都葛飾区</v>
      </c>
      <c r="E683" s="12">
        <v>122</v>
      </c>
      <c r="F683" s="1">
        <f t="shared" si="20"/>
        <v>1</v>
      </c>
    </row>
    <row r="684" spans="1:6">
      <c r="A684" s="12">
        <v>123</v>
      </c>
      <c r="B684" s="12" t="s">
        <v>761</v>
      </c>
      <c r="C684" s="12" t="s">
        <v>784</v>
      </c>
      <c r="D684" s="1" t="str">
        <f t="shared" si="21"/>
        <v>東京都江戸川区</v>
      </c>
      <c r="E684" s="12">
        <v>123</v>
      </c>
      <c r="F684" s="1">
        <f t="shared" si="20"/>
        <v>1</v>
      </c>
    </row>
    <row r="685" spans="1:6">
      <c r="A685" s="12">
        <v>201</v>
      </c>
      <c r="B685" s="12" t="s">
        <v>761</v>
      </c>
      <c r="C685" s="12" t="s">
        <v>785</v>
      </c>
      <c r="D685" s="1" t="str">
        <f t="shared" si="21"/>
        <v>東京都八王子市</v>
      </c>
      <c r="E685" s="12">
        <v>201</v>
      </c>
      <c r="F685" s="1">
        <f t="shared" si="20"/>
        <v>1</v>
      </c>
    </row>
    <row r="686" spans="1:6">
      <c r="A686" s="12">
        <v>202</v>
      </c>
      <c r="B686" s="12" t="s">
        <v>761</v>
      </c>
      <c r="C686" s="12" t="s">
        <v>786</v>
      </c>
      <c r="D686" s="1" t="str">
        <f t="shared" si="21"/>
        <v>東京都立川市</v>
      </c>
      <c r="E686" s="12">
        <v>202</v>
      </c>
      <c r="F686" s="1">
        <f t="shared" si="20"/>
        <v>1</v>
      </c>
    </row>
    <row r="687" spans="1:6">
      <c r="A687" s="12">
        <v>203</v>
      </c>
      <c r="B687" s="12" t="s">
        <v>761</v>
      </c>
      <c r="C687" s="12" t="s">
        <v>787</v>
      </c>
      <c r="D687" s="1" t="str">
        <f t="shared" si="21"/>
        <v>東京都武蔵野市</v>
      </c>
      <c r="E687" s="12">
        <v>203</v>
      </c>
      <c r="F687" s="1">
        <f t="shared" si="20"/>
        <v>1</v>
      </c>
    </row>
    <row r="688" spans="1:6">
      <c r="A688" s="12">
        <v>204</v>
      </c>
      <c r="B688" s="12" t="s">
        <v>761</v>
      </c>
      <c r="C688" s="12" t="s">
        <v>788</v>
      </c>
      <c r="D688" s="1" t="str">
        <f t="shared" si="21"/>
        <v>東京都三鷹市</v>
      </c>
      <c r="E688" s="12">
        <v>204</v>
      </c>
      <c r="F688" s="1">
        <f t="shared" si="20"/>
        <v>1</v>
      </c>
    </row>
    <row r="689" spans="1:6">
      <c r="A689" s="12">
        <v>205</v>
      </c>
      <c r="B689" s="12" t="s">
        <v>761</v>
      </c>
      <c r="C689" s="12" t="s">
        <v>789</v>
      </c>
      <c r="D689" s="1" t="str">
        <f t="shared" si="21"/>
        <v>東京都青梅市</v>
      </c>
      <c r="E689" s="12">
        <v>205</v>
      </c>
      <c r="F689" s="1">
        <f t="shared" si="20"/>
        <v>1</v>
      </c>
    </row>
    <row r="690" spans="1:6">
      <c r="A690" s="12">
        <v>206</v>
      </c>
      <c r="B690" s="12" t="s">
        <v>761</v>
      </c>
      <c r="C690" s="12" t="s">
        <v>790</v>
      </c>
      <c r="D690" s="1" t="str">
        <f t="shared" si="21"/>
        <v>東京都府中市</v>
      </c>
      <c r="E690" s="12">
        <v>206</v>
      </c>
      <c r="F690" s="1">
        <f t="shared" si="20"/>
        <v>1</v>
      </c>
    </row>
    <row r="691" spans="1:6">
      <c r="A691" s="12">
        <v>207</v>
      </c>
      <c r="B691" s="12" t="s">
        <v>761</v>
      </c>
      <c r="C691" s="12" t="s">
        <v>791</v>
      </c>
      <c r="D691" s="1" t="str">
        <f t="shared" si="21"/>
        <v>東京都昭島市</v>
      </c>
      <c r="E691" s="12">
        <v>207</v>
      </c>
      <c r="F691" s="1">
        <f t="shared" si="20"/>
        <v>1</v>
      </c>
    </row>
    <row r="692" spans="1:6">
      <c r="A692" s="12">
        <v>208</v>
      </c>
      <c r="B692" s="12" t="s">
        <v>761</v>
      </c>
      <c r="C692" s="12" t="s">
        <v>792</v>
      </c>
      <c r="D692" s="1" t="str">
        <f t="shared" si="21"/>
        <v>東京都調布市</v>
      </c>
      <c r="E692" s="12">
        <v>208</v>
      </c>
      <c r="F692" s="1">
        <f t="shared" si="20"/>
        <v>1</v>
      </c>
    </row>
    <row r="693" spans="1:6">
      <c r="A693" s="12">
        <v>209</v>
      </c>
      <c r="B693" s="12" t="s">
        <v>761</v>
      </c>
      <c r="C693" s="12" t="s">
        <v>793</v>
      </c>
      <c r="D693" s="1" t="str">
        <f t="shared" si="21"/>
        <v>東京都町田市</v>
      </c>
      <c r="E693" s="12">
        <v>209</v>
      </c>
      <c r="F693" s="1">
        <f t="shared" si="20"/>
        <v>1</v>
      </c>
    </row>
    <row r="694" spans="1:6">
      <c r="A694" s="12">
        <v>210</v>
      </c>
      <c r="B694" s="12" t="s">
        <v>761</v>
      </c>
      <c r="C694" s="12" t="s">
        <v>794</v>
      </c>
      <c r="D694" s="1" t="str">
        <f t="shared" si="21"/>
        <v>東京都小金井市</v>
      </c>
      <c r="E694" s="12">
        <v>210</v>
      </c>
      <c r="F694" s="1">
        <f t="shared" si="20"/>
        <v>1</v>
      </c>
    </row>
    <row r="695" spans="1:6">
      <c r="A695" s="12">
        <v>211</v>
      </c>
      <c r="B695" s="12" t="s">
        <v>761</v>
      </c>
      <c r="C695" s="12" t="s">
        <v>795</v>
      </c>
      <c r="D695" s="1" t="str">
        <f t="shared" si="21"/>
        <v>東京都小平市</v>
      </c>
      <c r="E695" s="12">
        <v>211</v>
      </c>
      <c r="F695" s="1">
        <f t="shared" si="20"/>
        <v>1</v>
      </c>
    </row>
    <row r="696" spans="1:6">
      <c r="A696" s="12">
        <v>212</v>
      </c>
      <c r="B696" s="12" t="s">
        <v>761</v>
      </c>
      <c r="C696" s="12" t="s">
        <v>796</v>
      </c>
      <c r="D696" s="1" t="str">
        <f t="shared" si="21"/>
        <v>東京都日野市</v>
      </c>
      <c r="E696" s="12">
        <v>212</v>
      </c>
      <c r="F696" s="1">
        <f t="shared" si="20"/>
        <v>1</v>
      </c>
    </row>
    <row r="697" spans="1:6">
      <c r="A697" s="12">
        <v>213</v>
      </c>
      <c r="B697" s="12" t="s">
        <v>761</v>
      </c>
      <c r="C697" s="12" t="s">
        <v>797</v>
      </c>
      <c r="D697" s="1" t="str">
        <f t="shared" si="21"/>
        <v>東京都東村山市</v>
      </c>
      <c r="E697" s="12">
        <v>213</v>
      </c>
      <c r="F697" s="1">
        <f t="shared" si="20"/>
        <v>1</v>
      </c>
    </row>
    <row r="698" spans="1:6">
      <c r="A698" s="12">
        <v>214</v>
      </c>
      <c r="B698" s="12" t="s">
        <v>761</v>
      </c>
      <c r="C698" s="12" t="s">
        <v>798</v>
      </c>
      <c r="D698" s="1" t="str">
        <f t="shared" si="21"/>
        <v>東京都国分寺市</v>
      </c>
      <c r="E698" s="12">
        <v>214</v>
      </c>
      <c r="F698" s="1">
        <f t="shared" si="20"/>
        <v>1</v>
      </c>
    </row>
    <row r="699" spans="1:6">
      <c r="A699" s="12">
        <v>215</v>
      </c>
      <c r="B699" s="12" t="s">
        <v>761</v>
      </c>
      <c r="C699" s="12" t="s">
        <v>799</v>
      </c>
      <c r="D699" s="1" t="str">
        <f t="shared" si="21"/>
        <v>東京都国立市</v>
      </c>
      <c r="E699" s="12">
        <v>215</v>
      </c>
      <c r="F699" s="1">
        <f t="shared" si="20"/>
        <v>1</v>
      </c>
    </row>
    <row r="700" spans="1:6">
      <c r="A700" s="12">
        <v>218</v>
      </c>
      <c r="B700" s="12" t="s">
        <v>761</v>
      </c>
      <c r="C700" s="12" t="s">
        <v>800</v>
      </c>
      <c r="D700" s="1" t="str">
        <f t="shared" si="21"/>
        <v>東京都福生市</v>
      </c>
      <c r="E700" s="12">
        <v>218</v>
      </c>
      <c r="F700" s="1">
        <f t="shared" si="20"/>
        <v>1</v>
      </c>
    </row>
    <row r="701" spans="1:6">
      <c r="A701" s="12">
        <v>219</v>
      </c>
      <c r="B701" s="12" t="s">
        <v>761</v>
      </c>
      <c r="C701" s="12" t="s">
        <v>801</v>
      </c>
      <c r="D701" s="1" t="str">
        <f t="shared" si="21"/>
        <v>東京都狛江市</v>
      </c>
      <c r="E701" s="12">
        <v>219</v>
      </c>
      <c r="F701" s="1">
        <f t="shared" si="20"/>
        <v>1</v>
      </c>
    </row>
    <row r="702" spans="1:6">
      <c r="A702" s="12">
        <v>220</v>
      </c>
      <c r="B702" s="12" t="s">
        <v>761</v>
      </c>
      <c r="C702" s="12" t="s">
        <v>802</v>
      </c>
      <c r="D702" s="1" t="str">
        <f t="shared" si="21"/>
        <v>東京都東大和市</v>
      </c>
      <c r="E702" s="12">
        <v>220</v>
      </c>
      <c r="F702" s="1">
        <f t="shared" si="20"/>
        <v>1</v>
      </c>
    </row>
    <row r="703" spans="1:6">
      <c r="A703" s="12">
        <v>221</v>
      </c>
      <c r="B703" s="12" t="s">
        <v>761</v>
      </c>
      <c r="C703" s="12" t="s">
        <v>803</v>
      </c>
      <c r="D703" s="1" t="str">
        <f t="shared" si="21"/>
        <v>東京都清瀬市</v>
      </c>
      <c r="E703" s="12">
        <v>221</v>
      </c>
      <c r="F703" s="1">
        <f t="shared" si="20"/>
        <v>1</v>
      </c>
    </row>
    <row r="704" spans="1:6">
      <c r="A704" s="12">
        <v>222</v>
      </c>
      <c r="B704" s="12" t="s">
        <v>761</v>
      </c>
      <c r="C704" s="12" t="s">
        <v>804</v>
      </c>
      <c r="D704" s="1" t="str">
        <f t="shared" si="21"/>
        <v>東京都東久留米市</v>
      </c>
      <c r="E704" s="12">
        <v>222</v>
      </c>
      <c r="F704" s="1">
        <f t="shared" si="20"/>
        <v>1</v>
      </c>
    </row>
    <row r="705" spans="1:6">
      <c r="A705" s="12">
        <v>223</v>
      </c>
      <c r="B705" s="12" t="s">
        <v>761</v>
      </c>
      <c r="C705" s="12" t="s">
        <v>805</v>
      </c>
      <c r="D705" s="1" t="str">
        <f t="shared" si="21"/>
        <v>東京都武蔵村山市</v>
      </c>
      <c r="E705" s="12">
        <v>223</v>
      </c>
      <c r="F705" s="1">
        <f t="shared" si="20"/>
        <v>1</v>
      </c>
    </row>
    <row r="706" spans="1:6">
      <c r="A706" s="12">
        <v>224</v>
      </c>
      <c r="B706" s="12" t="s">
        <v>761</v>
      </c>
      <c r="C706" s="12" t="s">
        <v>806</v>
      </c>
      <c r="D706" s="1" t="str">
        <f t="shared" si="21"/>
        <v>東京都多摩市</v>
      </c>
      <c r="E706" s="12">
        <v>224</v>
      </c>
      <c r="F706" s="1">
        <f t="shared" ref="F706:F769" si="22">COUNTIF(D:D,D706)</f>
        <v>1</v>
      </c>
    </row>
    <row r="707" spans="1:6">
      <c r="A707" s="12">
        <v>225</v>
      </c>
      <c r="B707" s="12" t="s">
        <v>761</v>
      </c>
      <c r="C707" s="12" t="s">
        <v>807</v>
      </c>
      <c r="D707" s="1" t="str">
        <f t="shared" ref="D707:D770" si="23">B707&amp;C707</f>
        <v>東京都稲城市</v>
      </c>
      <c r="E707" s="12">
        <v>225</v>
      </c>
      <c r="F707" s="1">
        <f t="shared" si="22"/>
        <v>1</v>
      </c>
    </row>
    <row r="708" spans="1:6">
      <c r="A708" s="12">
        <v>227</v>
      </c>
      <c r="B708" s="12" t="s">
        <v>761</v>
      </c>
      <c r="C708" s="12" t="s">
        <v>808</v>
      </c>
      <c r="D708" s="1" t="str">
        <f t="shared" si="23"/>
        <v>東京都羽村市</v>
      </c>
      <c r="E708" s="12">
        <v>227</v>
      </c>
      <c r="F708" s="1">
        <f t="shared" si="22"/>
        <v>1</v>
      </c>
    </row>
    <row r="709" spans="1:6">
      <c r="A709" s="12">
        <v>228</v>
      </c>
      <c r="B709" s="12" t="s">
        <v>761</v>
      </c>
      <c r="C709" s="12" t="s">
        <v>809</v>
      </c>
      <c r="D709" s="1" t="str">
        <f t="shared" si="23"/>
        <v>東京都あきる野市</v>
      </c>
      <c r="E709" s="12">
        <v>228</v>
      </c>
      <c r="F709" s="1">
        <f t="shared" si="22"/>
        <v>1</v>
      </c>
    </row>
    <row r="710" spans="1:6">
      <c r="A710" s="12">
        <v>229</v>
      </c>
      <c r="B710" s="12" t="s">
        <v>761</v>
      </c>
      <c r="C710" s="12" t="s">
        <v>810</v>
      </c>
      <c r="D710" s="1" t="str">
        <f t="shared" si="23"/>
        <v>東京都西東京市</v>
      </c>
      <c r="E710" s="12">
        <v>229</v>
      </c>
      <c r="F710" s="1">
        <f t="shared" si="22"/>
        <v>1</v>
      </c>
    </row>
    <row r="711" spans="1:6">
      <c r="A711" s="12">
        <v>303</v>
      </c>
      <c r="B711" s="12" t="s">
        <v>761</v>
      </c>
      <c r="C711" s="12" t="s">
        <v>811</v>
      </c>
      <c r="D711" s="1" t="str">
        <f t="shared" si="23"/>
        <v>東京都瑞穂町</v>
      </c>
      <c r="E711" s="12">
        <v>303</v>
      </c>
      <c r="F711" s="1">
        <f t="shared" si="22"/>
        <v>1</v>
      </c>
    </row>
    <row r="712" spans="1:6">
      <c r="A712" s="12">
        <v>305</v>
      </c>
      <c r="B712" s="12" t="s">
        <v>761</v>
      </c>
      <c r="C712" s="12" t="s">
        <v>812</v>
      </c>
      <c r="D712" s="1" t="str">
        <f t="shared" si="23"/>
        <v>東京都日の出町</v>
      </c>
      <c r="E712" s="12">
        <v>305</v>
      </c>
      <c r="F712" s="1">
        <f t="shared" si="22"/>
        <v>1</v>
      </c>
    </row>
    <row r="713" spans="1:6">
      <c r="A713" s="12">
        <v>307</v>
      </c>
      <c r="B713" s="12" t="s">
        <v>761</v>
      </c>
      <c r="C713" s="12" t="s">
        <v>813</v>
      </c>
      <c r="D713" s="1" t="str">
        <f t="shared" si="23"/>
        <v>東京都檜原村</v>
      </c>
      <c r="E713" s="12">
        <v>307</v>
      </c>
      <c r="F713" s="1">
        <f t="shared" si="22"/>
        <v>1</v>
      </c>
    </row>
    <row r="714" spans="1:6">
      <c r="A714" s="12">
        <v>308</v>
      </c>
      <c r="B714" s="12" t="s">
        <v>761</v>
      </c>
      <c r="C714" s="12" t="s">
        <v>814</v>
      </c>
      <c r="D714" s="1" t="str">
        <f t="shared" si="23"/>
        <v>東京都奥多摩町</v>
      </c>
      <c r="E714" s="12">
        <v>308</v>
      </c>
      <c r="F714" s="1">
        <f t="shared" si="22"/>
        <v>1</v>
      </c>
    </row>
    <row r="715" spans="1:6">
      <c r="A715" s="12">
        <v>361</v>
      </c>
      <c r="B715" s="12" t="s">
        <v>761</v>
      </c>
      <c r="C715" s="12" t="s">
        <v>815</v>
      </c>
      <c r="D715" s="1" t="str">
        <f t="shared" si="23"/>
        <v>東京都大島町</v>
      </c>
      <c r="E715" s="12">
        <v>361</v>
      </c>
      <c r="F715" s="1">
        <f t="shared" si="22"/>
        <v>1</v>
      </c>
    </row>
    <row r="716" spans="1:6">
      <c r="A716" s="12">
        <v>362</v>
      </c>
      <c r="B716" s="12" t="s">
        <v>761</v>
      </c>
      <c r="C716" s="12" t="s">
        <v>816</v>
      </c>
      <c r="D716" s="1" t="str">
        <f t="shared" si="23"/>
        <v>東京都利島村</v>
      </c>
      <c r="E716" s="12">
        <v>362</v>
      </c>
      <c r="F716" s="1">
        <f t="shared" si="22"/>
        <v>1</v>
      </c>
    </row>
    <row r="717" spans="1:6">
      <c r="A717" s="12">
        <v>363</v>
      </c>
      <c r="B717" s="12" t="s">
        <v>761</v>
      </c>
      <c r="C717" s="12" t="s">
        <v>817</v>
      </c>
      <c r="D717" s="1" t="str">
        <f t="shared" si="23"/>
        <v>東京都新島村</v>
      </c>
      <c r="E717" s="12">
        <v>363</v>
      </c>
      <c r="F717" s="1">
        <f t="shared" si="22"/>
        <v>1</v>
      </c>
    </row>
    <row r="718" spans="1:6">
      <c r="A718" s="12">
        <v>364</v>
      </c>
      <c r="B718" s="12" t="s">
        <v>761</v>
      </c>
      <c r="C718" s="12" t="s">
        <v>818</v>
      </c>
      <c r="D718" s="1" t="str">
        <f t="shared" si="23"/>
        <v>東京都神津島村</v>
      </c>
      <c r="E718" s="12">
        <v>364</v>
      </c>
      <c r="F718" s="1">
        <f t="shared" si="22"/>
        <v>1</v>
      </c>
    </row>
    <row r="719" spans="1:6">
      <c r="A719" s="12">
        <v>381</v>
      </c>
      <c r="B719" s="12" t="s">
        <v>761</v>
      </c>
      <c r="C719" s="12" t="s">
        <v>819</v>
      </c>
      <c r="D719" s="1" t="str">
        <f t="shared" si="23"/>
        <v>東京都三宅村</v>
      </c>
      <c r="E719" s="12">
        <v>381</v>
      </c>
      <c r="F719" s="1">
        <f t="shared" si="22"/>
        <v>1</v>
      </c>
    </row>
    <row r="720" spans="1:6">
      <c r="A720" s="12">
        <v>382</v>
      </c>
      <c r="B720" s="12" t="s">
        <v>761</v>
      </c>
      <c r="C720" s="12" t="s">
        <v>820</v>
      </c>
      <c r="D720" s="1" t="str">
        <f t="shared" si="23"/>
        <v>東京都御蔵島村</v>
      </c>
      <c r="E720" s="12">
        <v>382</v>
      </c>
      <c r="F720" s="1">
        <f t="shared" si="22"/>
        <v>1</v>
      </c>
    </row>
    <row r="721" spans="1:6">
      <c r="A721" s="12">
        <v>401</v>
      </c>
      <c r="B721" s="12" t="s">
        <v>761</v>
      </c>
      <c r="C721" s="12" t="s">
        <v>821</v>
      </c>
      <c r="D721" s="1" t="str">
        <f t="shared" si="23"/>
        <v>東京都八丈町</v>
      </c>
      <c r="E721" s="12">
        <v>401</v>
      </c>
      <c r="F721" s="1">
        <f t="shared" si="22"/>
        <v>1</v>
      </c>
    </row>
    <row r="722" spans="1:6">
      <c r="A722" s="12">
        <v>402</v>
      </c>
      <c r="B722" s="12" t="s">
        <v>761</v>
      </c>
      <c r="C722" s="12" t="s">
        <v>822</v>
      </c>
      <c r="D722" s="1" t="str">
        <f t="shared" si="23"/>
        <v>東京都青ヶ島村</v>
      </c>
      <c r="E722" s="12">
        <v>402</v>
      </c>
      <c r="F722" s="1">
        <f t="shared" si="22"/>
        <v>1</v>
      </c>
    </row>
    <row r="723" spans="1:6">
      <c r="A723" s="12">
        <v>421</v>
      </c>
      <c r="B723" s="12" t="s">
        <v>761</v>
      </c>
      <c r="C723" s="12" t="s">
        <v>823</v>
      </c>
      <c r="D723" s="1" t="str">
        <f t="shared" si="23"/>
        <v>東京都小笠原村</v>
      </c>
      <c r="E723" s="12">
        <v>421</v>
      </c>
      <c r="F723" s="1">
        <f t="shared" si="22"/>
        <v>1</v>
      </c>
    </row>
    <row r="724" spans="1:6">
      <c r="A724" s="12">
        <v>101</v>
      </c>
      <c r="B724" s="12" t="s">
        <v>824</v>
      </c>
      <c r="C724" s="12" t="s">
        <v>825</v>
      </c>
      <c r="D724" s="1" t="str">
        <f t="shared" si="23"/>
        <v>神奈川県横浜市鶴見区</v>
      </c>
      <c r="E724" s="12">
        <v>101</v>
      </c>
      <c r="F724" s="1">
        <f t="shared" si="22"/>
        <v>1</v>
      </c>
    </row>
    <row r="725" spans="1:6">
      <c r="A725" s="12">
        <v>102</v>
      </c>
      <c r="B725" s="12" t="s">
        <v>824</v>
      </c>
      <c r="C725" s="12" t="s">
        <v>826</v>
      </c>
      <c r="D725" s="1" t="str">
        <f t="shared" si="23"/>
        <v>神奈川県横浜市神奈川区</v>
      </c>
      <c r="E725" s="12">
        <v>102</v>
      </c>
      <c r="F725" s="1">
        <f t="shared" si="22"/>
        <v>1</v>
      </c>
    </row>
    <row r="726" spans="1:6">
      <c r="A726" s="12">
        <v>103</v>
      </c>
      <c r="B726" s="12" t="s">
        <v>824</v>
      </c>
      <c r="C726" s="12" t="s">
        <v>827</v>
      </c>
      <c r="D726" s="1" t="str">
        <f t="shared" si="23"/>
        <v>神奈川県横浜市西区</v>
      </c>
      <c r="E726" s="12">
        <v>103</v>
      </c>
      <c r="F726" s="1">
        <f t="shared" si="22"/>
        <v>1</v>
      </c>
    </row>
    <row r="727" spans="1:6">
      <c r="A727" s="12">
        <v>104</v>
      </c>
      <c r="B727" s="12" t="s">
        <v>824</v>
      </c>
      <c r="C727" s="12" t="s">
        <v>828</v>
      </c>
      <c r="D727" s="1" t="str">
        <f t="shared" si="23"/>
        <v>神奈川県横浜市中区</v>
      </c>
      <c r="E727" s="12">
        <v>104</v>
      </c>
      <c r="F727" s="1">
        <f t="shared" si="22"/>
        <v>1</v>
      </c>
    </row>
    <row r="728" spans="1:6">
      <c r="A728" s="12">
        <v>105</v>
      </c>
      <c r="B728" s="12" t="s">
        <v>824</v>
      </c>
      <c r="C728" s="12" t="s">
        <v>829</v>
      </c>
      <c r="D728" s="1" t="str">
        <f t="shared" si="23"/>
        <v>神奈川県横浜市南区</v>
      </c>
      <c r="E728" s="12">
        <v>105</v>
      </c>
      <c r="F728" s="1">
        <f t="shared" si="22"/>
        <v>1</v>
      </c>
    </row>
    <row r="729" spans="1:6">
      <c r="A729" s="12">
        <v>106</v>
      </c>
      <c r="B729" s="12" t="s">
        <v>824</v>
      </c>
      <c r="C729" s="12" t="s">
        <v>830</v>
      </c>
      <c r="D729" s="1" t="str">
        <f t="shared" si="23"/>
        <v>神奈川県横浜市保土ケ谷区</v>
      </c>
      <c r="E729" s="12">
        <v>106</v>
      </c>
      <c r="F729" s="1">
        <f t="shared" si="22"/>
        <v>1</v>
      </c>
    </row>
    <row r="730" spans="1:6">
      <c r="A730" s="12">
        <v>107</v>
      </c>
      <c r="B730" s="12" t="s">
        <v>824</v>
      </c>
      <c r="C730" s="12" t="s">
        <v>831</v>
      </c>
      <c r="D730" s="1" t="str">
        <f t="shared" si="23"/>
        <v>神奈川県横浜市磯子区</v>
      </c>
      <c r="E730" s="12">
        <v>107</v>
      </c>
      <c r="F730" s="1">
        <f t="shared" si="22"/>
        <v>1</v>
      </c>
    </row>
    <row r="731" spans="1:6">
      <c r="A731" s="12">
        <v>108</v>
      </c>
      <c r="B731" s="12" t="s">
        <v>824</v>
      </c>
      <c r="C731" s="12" t="s">
        <v>832</v>
      </c>
      <c r="D731" s="1" t="str">
        <f t="shared" si="23"/>
        <v>神奈川県横浜市金沢区</v>
      </c>
      <c r="E731" s="12">
        <v>108</v>
      </c>
      <c r="F731" s="1">
        <f t="shared" si="22"/>
        <v>1</v>
      </c>
    </row>
    <row r="732" spans="1:6">
      <c r="A732" s="12">
        <v>109</v>
      </c>
      <c r="B732" s="12" t="s">
        <v>824</v>
      </c>
      <c r="C732" s="12" t="s">
        <v>833</v>
      </c>
      <c r="D732" s="1" t="str">
        <f t="shared" si="23"/>
        <v>神奈川県横浜市港北区</v>
      </c>
      <c r="E732" s="12">
        <v>109</v>
      </c>
      <c r="F732" s="1">
        <f t="shared" si="22"/>
        <v>1</v>
      </c>
    </row>
    <row r="733" spans="1:6">
      <c r="A733" s="12">
        <v>110</v>
      </c>
      <c r="B733" s="12" t="s">
        <v>824</v>
      </c>
      <c r="C733" s="12" t="s">
        <v>834</v>
      </c>
      <c r="D733" s="1" t="str">
        <f t="shared" si="23"/>
        <v>神奈川県横浜市戸塚区</v>
      </c>
      <c r="E733" s="12">
        <v>110</v>
      </c>
      <c r="F733" s="1">
        <f t="shared" si="22"/>
        <v>1</v>
      </c>
    </row>
    <row r="734" spans="1:6">
      <c r="A734" s="12">
        <v>111</v>
      </c>
      <c r="B734" s="12" t="s">
        <v>824</v>
      </c>
      <c r="C734" s="12" t="s">
        <v>835</v>
      </c>
      <c r="D734" s="1" t="str">
        <f t="shared" si="23"/>
        <v>神奈川県横浜市港南区</v>
      </c>
      <c r="E734" s="12">
        <v>111</v>
      </c>
      <c r="F734" s="1">
        <f t="shared" si="22"/>
        <v>1</v>
      </c>
    </row>
    <row r="735" spans="1:6">
      <c r="A735" s="12">
        <v>112</v>
      </c>
      <c r="B735" s="12" t="s">
        <v>824</v>
      </c>
      <c r="C735" s="12" t="s">
        <v>836</v>
      </c>
      <c r="D735" s="1" t="str">
        <f t="shared" si="23"/>
        <v>神奈川県横浜市旭区</v>
      </c>
      <c r="E735" s="12">
        <v>112</v>
      </c>
      <c r="F735" s="1">
        <f t="shared" si="22"/>
        <v>1</v>
      </c>
    </row>
    <row r="736" spans="1:6">
      <c r="A736" s="12">
        <v>113</v>
      </c>
      <c r="B736" s="12" t="s">
        <v>824</v>
      </c>
      <c r="C736" s="12" t="s">
        <v>837</v>
      </c>
      <c r="D736" s="1" t="str">
        <f t="shared" si="23"/>
        <v>神奈川県横浜市緑区</v>
      </c>
      <c r="E736" s="12">
        <v>113</v>
      </c>
      <c r="F736" s="1">
        <f t="shared" si="22"/>
        <v>1</v>
      </c>
    </row>
    <row r="737" spans="1:6">
      <c r="A737" s="12">
        <v>114</v>
      </c>
      <c r="B737" s="12" t="s">
        <v>824</v>
      </c>
      <c r="C737" s="12" t="s">
        <v>838</v>
      </c>
      <c r="D737" s="1" t="str">
        <f t="shared" si="23"/>
        <v>神奈川県横浜市瀬谷区</v>
      </c>
      <c r="E737" s="12">
        <v>114</v>
      </c>
      <c r="F737" s="1">
        <f t="shared" si="22"/>
        <v>1</v>
      </c>
    </row>
    <row r="738" spans="1:6">
      <c r="A738" s="12">
        <v>115</v>
      </c>
      <c r="B738" s="12" t="s">
        <v>824</v>
      </c>
      <c r="C738" s="12" t="s">
        <v>839</v>
      </c>
      <c r="D738" s="1" t="str">
        <f t="shared" si="23"/>
        <v>神奈川県横浜市栄区</v>
      </c>
      <c r="E738" s="12">
        <v>115</v>
      </c>
      <c r="F738" s="1">
        <f t="shared" si="22"/>
        <v>1</v>
      </c>
    </row>
    <row r="739" spans="1:6">
      <c r="A739" s="12">
        <v>116</v>
      </c>
      <c r="B739" s="12" t="s">
        <v>824</v>
      </c>
      <c r="C739" s="12" t="s">
        <v>840</v>
      </c>
      <c r="D739" s="1" t="str">
        <f t="shared" si="23"/>
        <v>神奈川県横浜市泉区</v>
      </c>
      <c r="E739" s="12">
        <v>116</v>
      </c>
      <c r="F739" s="1">
        <f t="shared" si="22"/>
        <v>1</v>
      </c>
    </row>
    <row r="740" spans="1:6">
      <c r="A740" s="12">
        <v>117</v>
      </c>
      <c r="B740" s="12" t="s">
        <v>824</v>
      </c>
      <c r="C740" s="12" t="s">
        <v>841</v>
      </c>
      <c r="D740" s="1" t="str">
        <f t="shared" si="23"/>
        <v>神奈川県横浜市青葉区</v>
      </c>
      <c r="E740" s="12">
        <v>117</v>
      </c>
      <c r="F740" s="1">
        <f t="shared" si="22"/>
        <v>1</v>
      </c>
    </row>
    <row r="741" spans="1:6">
      <c r="A741" s="12">
        <v>118</v>
      </c>
      <c r="B741" s="12" t="s">
        <v>824</v>
      </c>
      <c r="C741" s="12" t="s">
        <v>842</v>
      </c>
      <c r="D741" s="1" t="str">
        <f t="shared" si="23"/>
        <v>神奈川県横浜市都筑区</v>
      </c>
      <c r="E741" s="12">
        <v>118</v>
      </c>
      <c r="F741" s="1">
        <f t="shared" si="22"/>
        <v>1</v>
      </c>
    </row>
    <row r="742" spans="1:6">
      <c r="A742" s="12">
        <v>131</v>
      </c>
      <c r="B742" s="12" t="s">
        <v>824</v>
      </c>
      <c r="C742" s="12" t="s">
        <v>843</v>
      </c>
      <c r="D742" s="1" t="str">
        <f t="shared" si="23"/>
        <v>神奈川県川崎市川崎区</v>
      </c>
      <c r="E742" s="12">
        <v>131</v>
      </c>
      <c r="F742" s="1">
        <f t="shared" si="22"/>
        <v>1</v>
      </c>
    </row>
    <row r="743" spans="1:6">
      <c r="A743" s="12">
        <v>132</v>
      </c>
      <c r="B743" s="12" t="s">
        <v>824</v>
      </c>
      <c r="C743" s="12" t="s">
        <v>844</v>
      </c>
      <c r="D743" s="1" t="str">
        <f t="shared" si="23"/>
        <v>神奈川県川崎市幸区</v>
      </c>
      <c r="E743" s="12">
        <v>132</v>
      </c>
      <c r="F743" s="1">
        <f t="shared" si="22"/>
        <v>1</v>
      </c>
    </row>
    <row r="744" spans="1:6">
      <c r="A744" s="12">
        <v>133</v>
      </c>
      <c r="B744" s="12" t="s">
        <v>824</v>
      </c>
      <c r="C744" s="12" t="s">
        <v>845</v>
      </c>
      <c r="D744" s="1" t="str">
        <f t="shared" si="23"/>
        <v>神奈川県川崎市中原区</v>
      </c>
      <c r="E744" s="12">
        <v>133</v>
      </c>
      <c r="F744" s="1">
        <f t="shared" si="22"/>
        <v>1</v>
      </c>
    </row>
    <row r="745" spans="1:6">
      <c r="A745" s="12">
        <v>134</v>
      </c>
      <c r="B745" s="12" t="s">
        <v>824</v>
      </c>
      <c r="C745" s="12" t="s">
        <v>846</v>
      </c>
      <c r="D745" s="1" t="str">
        <f t="shared" si="23"/>
        <v>神奈川県川崎市高津区</v>
      </c>
      <c r="E745" s="12">
        <v>134</v>
      </c>
      <c r="F745" s="1">
        <f t="shared" si="22"/>
        <v>1</v>
      </c>
    </row>
    <row r="746" spans="1:6">
      <c r="A746" s="12">
        <v>135</v>
      </c>
      <c r="B746" s="12" t="s">
        <v>824</v>
      </c>
      <c r="C746" s="12" t="s">
        <v>847</v>
      </c>
      <c r="D746" s="1" t="str">
        <f t="shared" si="23"/>
        <v>神奈川県川崎市多摩区</v>
      </c>
      <c r="E746" s="12">
        <v>135</v>
      </c>
      <c r="F746" s="1">
        <f t="shared" si="22"/>
        <v>1</v>
      </c>
    </row>
    <row r="747" spans="1:6">
      <c r="A747" s="12">
        <v>136</v>
      </c>
      <c r="B747" s="12" t="s">
        <v>824</v>
      </c>
      <c r="C747" s="12" t="s">
        <v>848</v>
      </c>
      <c r="D747" s="1" t="str">
        <f t="shared" si="23"/>
        <v>神奈川県川崎市宮前区</v>
      </c>
      <c r="E747" s="12">
        <v>136</v>
      </c>
      <c r="F747" s="1">
        <f t="shared" si="22"/>
        <v>1</v>
      </c>
    </row>
    <row r="748" spans="1:6">
      <c r="A748" s="12">
        <v>137</v>
      </c>
      <c r="B748" s="12" t="s">
        <v>824</v>
      </c>
      <c r="C748" s="12" t="s">
        <v>849</v>
      </c>
      <c r="D748" s="1" t="str">
        <f t="shared" si="23"/>
        <v>神奈川県川崎市麻生区</v>
      </c>
      <c r="E748" s="12">
        <v>137</v>
      </c>
      <c r="F748" s="1">
        <f t="shared" si="22"/>
        <v>1</v>
      </c>
    </row>
    <row r="749" spans="1:6">
      <c r="A749" s="12">
        <v>151</v>
      </c>
      <c r="B749" s="12" t="s">
        <v>824</v>
      </c>
      <c r="C749" s="12" t="s">
        <v>850</v>
      </c>
      <c r="D749" s="1" t="str">
        <f t="shared" si="23"/>
        <v>神奈川県相模原市緑区</v>
      </c>
      <c r="E749" s="12">
        <v>151</v>
      </c>
      <c r="F749" s="1">
        <f t="shared" si="22"/>
        <v>1</v>
      </c>
    </row>
    <row r="750" spans="1:6">
      <c r="A750" s="12">
        <v>152</v>
      </c>
      <c r="B750" s="12" t="s">
        <v>824</v>
      </c>
      <c r="C750" s="12" t="s">
        <v>851</v>
      </c>
      <c r="D750" s="1" t="str">
        <f t="shared" si="23"/>
        <v>神奈川県相模原市中央区</v>
      </c>
      <c r="E750" s="12">
        <v>152</v>
      </c>
      <c r="F750" s="1">
        <f t="shared" si="22"/>
        <v>1</v>
      </c>
    </row>
    <row r="751" spans="1:6">
      <c r="A751" s="12">
        <v>153</v>
      </c>
      <c r="B751" s="12" t="s">
        <v>824</v>
      </c>
      <c r="C751" s="12" t="s">
        <v>852</v>
      </c>
      <c r="D751" s="1" t="str">
        <f t="shared" si="23"/>
        <v>神奈川県相模原市南区</v>
      </c>
      <c r="E751" s="12">
        <v>153</v>
      </c>
      <c r="F751" s="1">
        <f t="shared" si="22"/>
        <v>1</v>
      </c>
    </row>
    <row r="752" spans="1:6">
      <c r="A752" s="12">
        <v>201</v>
      </c>
      <c r="B752" s="12" t="s">
        <v>824</v>
      </c>
      <c r="C752" s="12" t="s">
        <v>853</v>
      </c>
      <c r="D752" s="1" t="str">
        <f t="shared" si="23"/>
        <v>神奈川県横須賀市</v>
      </c>
      <c r="E752" s="12">
        <v>201</v>
      </c>
      <c r="F752" s="1">
        <f t="shared" si="22"/>
        <v>1</v>
      </c>
    </row>
    <row r="753" spans="1:6">
      <c r="A753" s="12">
        <v>203</v>
      </c>
      <c r="B753" s="12" t="s">
        <v>824</v>
      </c>
      <c r="C753" s="12" t="s">
        <v>854</v>
      </c>
      <c r="D753" s="1" t="str">
        <f t="shared" si="23"/>
        <v>神奈川県平塚市</v>
      </c>
      <c r="E753" s="12">
        <v>203</v>
      </c>
      <c r="F753" s="1">
        <f t="shared" si="22"/>
        <v>1</v>
      </c>
    </row>
    <row r="754" spans="1:6">
      <c r="A754" s="12">
        <v>204</v>
      </c>
      <c r="B754" s="12" t="s">
        <v>824</v>
      </c>
      <c r="C754" s="12" t="s">
        <v>855</v>
      </c>
      <c r="D754" s="1" t="str">
        <f t="shared" si="23"/>
        <v>神奈川県鎌倉市</v>
      </c>
      <c r="E754" s="12">
        <v>204</v>
      </c>
      <c r="F754" s="1">
        <f t="shared" si="22"/>
        <v>1</v>
      </c>
    </row>
    <row r="755" spans="1:6">
      <c r="A755" s="12">
        <v>205</v>
      </c>
      <c r="B755" s="12" t="s">
        <v>824</v>
      </c>
      <c r="C755" s="12" t="s">
        <v>856</v>
      </c>
      <c r="D755" s="1" t="str">
        <f t="shared" si="23"/>
        <v>神奈川県藤沢市</v>
      </c>
      <c r="E755" s="12">
        <v>205</v>
      </c>
      <c r="F755" s="1">
        <f t="shared" si="22"/>
        <v>1</v>
      </c>
    </row>
    <row r="756" spans="1:6">
      <c r="A756" s="12">
        <v>206</v>
      </c>
      <c r="B756" s="12" t="s">
        <v>824</v>
      </c>
      <c r="C756" s="12" t="s">
        <v>857</v>
      </c>
      <c r="D756" s="1" t="str">
        <f t="shared" si="23"/>
        <v>神奈川県小田原市</v>
      </c>
      <c r="E756" s="12">
        <v>206</v>
      </c>
      <c r="F756" s="1">
        <f t="shared" si="22"/>
        <v>1</v>
      </c>
    </row>
    <row r="757" spans="1:6">
      <c r="A757" s="12">
        <v>207</v>
      </c>
      <c r="B757" s="12" t="s">
        <v>824</v>
      </c>
      <c r="C757" s="12" t="s">
        <v>858</v>
      </c>
      <c r="D757" s="1" t="str">
        <f t="shared" si="23"/>
        <v>神奈川県茅ヶ崎市</v>
      </c>
      <c r="E757" s="12">
        <v>207</v>
      </c>
      <c r="F757" s="1">
        <f t="shared" si="22"/>
        <v>1</v>
      </c>
    </row>
    <row r="758" spans="1:6">
      <c r="A758" s="12">
        <v>208</v>
      </c>
      <c r="B758" s="12" t="s">
        <v>824</v>
      </c>
      <c r="C758" s="12" t="s">
        <v>859</v>
      </c>
      <c r="D758" s="1" t="str">
        <f t="shared" si="23"/>
        <v>神奈川県逗子市</v>
      </c>
      <c r="E758" s="12">
        <v>208</v>
      </c>
      <c r="F758" s="1">
        <f t="shared" si="22"/>
        <v>1</v>
      </c>
    </row>
    <row r="759" spans="1:6">
      <c r="A759" s="12">
        <v>210</v>
      </c>
      <c r="B759" s="12" t="s">
        <v>824</v>
      </c>
      <c r="C759" s="12" t="s">
        <v>860</v>
      </c>
      <c r="D759" s="1" t="str">
        <f t="shared" si="23"/>
        <v>神奈川県三浦市</v>
      </c>
      <c r="E759" s="12">
        <v>210</v>
      </c>
      <c r="F759" s="1">
        <f t="shared" si="22"/>
        <v>1</v>
      </c>
    </row>
    <row r="760" spans="1:6">
      <c r="A760" s="12">
        <v>211</v>
      </c>
      <c r="B760" s="12" t="s">
        <v>824</v>
      </c>
      <c r="C760" s="12" t="s">
        <v>861</v>
      </c>
      <c r="D760" s="1" t="str">
        <f t="shared" si="23"/>
        <v>神奈川県秦野市</v>
      </c>
      <c r="E760" s="12">
        <v>211</v>
      </c>
      <c r="F760" s="1">
        <f t="shared" si="22"/>
        <v>1</v>
      </c>
    </row>
    <row r="761" spans="1:6">
      <c r="A761" s="12">
        <v>212</v>
      </c>
      <c r="B761" s="12" t="s">
        <v>824</v>
      </c>
      <c r="C761" s="12" t="s">
        <v>862</v>
      </c>
      <c r="D761" s="1" t="str">
        <f t="shared" si="23"/>
        <v>神奈川県厚木市</v>
      </c>
      <c r="E761" s="12">
        <v>212</v>
      </c>
      <c r="F761" s="1">
        <f t="shared" si="22"/>
        <v>1</v>
      </c>
    </row>
    <row r="762" spans="1:6">
      <c r="A762" s="12">
        <v>213</v>
      </c>
      <c r="B762" s="12" t="s">
        <v>824</v>
      </c>
      <c r="C762" s="12" t="s">
        <v>863</v>
      </c>
      <c r="D762" s="1" t="str">
        <f t="shared" si="23"/>
        <v>神奈川県大和市</v>
      </c>
      <c r="E762" s="12">
        <v>213</v>
      </c>
      <c r="F762" s="1">
        <f t="shared" si="22"/>
        <v>1</v>
      </c>
    </row>
    <row r="763" spans="1:6">
      <c r="A763" s="12">
        <v>214</v>
      </c>
      <c r="B763" s="12" t="s">
        <v>824</v>
      </c>
      <c r="C763" s="12" t="s">
        <v>864</v>
      </c>
      <c r="D763" s="1" t="str">
        <f t="shared" si="23"/>
        <v>神奈川県伊勢原市</v>
      </c>
      <c r="E763" s="12">
        <v>214</v>
      </c>
      <c r="F763" s="1">
        <f t="shared" si="22"/>
        <v>1</v>
      </c>
    </row>
    <row r="764" spans="1:6">
      <c r="A764" s="12">
        <v>215</v>
      </c>
      <c r="B764" s="12" t="s">
        <v>824</v>
      </c>
      <c r="C764" s="12" t="s">
        <v>865</v>
      </c>
      <c r="D764" s="1" t="str">
        <f t="shared" si="23"/>
        <v>神奈川県海老名市</v>
      </c>
      <c r="E764" s="12">
        <v>215</v>
      </c>
      <c r="F764" s="1">
        <f t="shared" si="22"/>
        <v>1</v>
      </c>
    </row>
    <row r="765" spans="1:6">
      <c r="A765" s="12">
        <v>216</v>
      </c>
      <c r="B765" s="12" t="s">
        <v>824</v>
      </c>
      <c r="C765" s="12" t="s">
        <v>866</v>
      </c>
      <c r="D765" s="1" t="str">
        <f t="shared" si="23"/>
        <v>神奈川県座間市</v>
      </c>
      <c r="E765" s="12">
        <v>216</v>
      </c>
      <c r="F765" s="1">
        <f t="shared" si="22"/>
        <v>1</v>
      </c>
    </row>
    <row r="766" spans="1:6">
      <c r="A766" s="12">
        <v>217</v>
      </c>
      <c r="B766" s="12" t="s">
        <v>824</v>
      </c>
      <c r="C766" s="12" t="s">
        <v>867</v>
      </c>
      <c r="D766" s="1" t="str">
        <f t="shared" si="23"/>
        <v>神奈川県南足柄市</v>
      </c>
      <c r="E766" s="12">
        <v>217</v>
      </c>
      <c r="F766" s="1">
        <f t="shared" si="22"/>
        <v>1</v>
      </c>
    </row>
    <row r="767" spans="1:6">
      <c r="A767" s="12">
        <v>218</v>
      </c>
      <c r="B767" s="12" t="s">
        <v>824</v>
      </c>
      <c r="C767" s="12" t="s">
        <v>868</v>
      </c>
      <c r="D767" s="1" t="str">
        <f t="shared" si="23"/>
        <v>神奈川県綾瀬市</v>
      </c>
      <c r="E767" s="12">
        <v>218</v>
      </c>
      <c r="F767" s="1">
        <f t="shared" si="22"/>
        <v>1</v>
      </c>
    </row>
    <row r="768" spans="1:6">
      <c r="A768" s="12">
        <v>301</v>
      </c>
      <c r="B768" s="12" t="s">
        <v>824</v>
      </c>
      <c r="C768" s="12" t="s">
        <v>869</v>
      </c>
      <c r="D768" s="1" t="str">
        <f t="shared" si="23"/>
        <v>神奈川県葉山町</v>
      </c>
      <c r="E768" s="12">
        <v>301</v>
      </c>
      <c r="F768" s="1">
        <f t="shared" si="22"/>
        <v>1</v>
      </c>
    </row>
    <row r="769" spans="1:6">
      <c r="A769" s="12">
        <v>321</v>
      </c>
      <c r="B769" s="12" t="s">
        <v>824</v>
      </c>
      <c r="C769" s="12" t="s">
        <v>870</v>
      </c>
      <c r="D769" s="1" t="str">
        <f t="shared" si="23"/>
        <v>神奈川県寒川町</v>
      </c>
      <c r="E769" s="12">
        <v>321</v>
      </c>
      <c r="F769" s="1">
        <f t="shared" si="22"/>
        <v>1</v>
      </c>
    </row>
    <row r="770" spans="1:6">
      <c r="A770" s="12">
        <v>341</v>
      </c>
      <c r="B770" s="12" t="s">
        <v>824</v>
      </c>
      <c r="C770" s="12" t="s">
        <v>871</v>
      </c>
      <c r="D770" s="1" t="str">
        <f t="shared" si="23"/>
        <v>神奈川県大磯町</v>
      </c>
      <c r="E770" s="12">
        <v>341</v>
      </c>
      <c r="F770" s="1">
        <f t="shared" ref="F770:F833" si="24">COUNTIF(D:D,D770)</f>
        <v>1</v>
      </c>
    </row>
    <row r="771" spans="1:6">
      <c r="A771" s="12">
        <v>342</v>
      </c>
      <c r="B771" s="12" t="s">
        <v>824</v>
      </c>
      <c r="C771" s="12" t="s">
        <v>872</v>
      </c>
      <c r="D771" s="1" t="str">
        <f t="shared" ref="D771:D834" si="25">B771&amp;C771</f>
        <v>神奈川県二宮町</v>
      </c>
      <c r="E771" s="12">
        <v>342</v>
      </c>
      <c r="F771" s="1">
        <f t="shared" si="24"/>
        <v>1</v>
      </c>
    </row>
    <row r="772" spans="1:6">
      <c r="A772" s="12">
        <v>361</v>
      </c>
      <c r="B772" s="12" t="s">
        <v>824</v>
      </c>
      <c r="C772" s="12" t="s">
        <v>873</v>
      </c>
      <c r="D772" s="1" t="str">
        <f t="shared" si="25"/>
        <v>神奈川県中井町</v>
      </c>
      <c r="E772" s="12">
        <v>361</v>
      </c>
      <c r="F772" s="1">
        <f t="shared" si="24"/>
        <v>1</v>
      </c>
    </row>
    <row r="773" spans="1:6">
      <c r="A773" s="12">
        <v>362</v>
      </c>
      <c r="B773" s="12" t="s">
        <v>824</v>
      </c>
      <c r="C773" s="12" t="s">
        <v>874</v>
      </c>
      <c r="D773" s="1" t="str">
        <f t="shared" si="25"/>
        <v>神奈川県大井町</v>
      </c>
      <c r="E773" s="12">
        <v>362</v>
      </c>
      <c r="F773" s="1">
        <f t="shared" si="24"/>
        <v>1</v>
      </c>
    </row>
    <row r="774" spans="1:6">
      <c r="A774" s="12">
        <v>363</v>
      </c>
      <c r="B774" s="12" t="s">
        <v>824</v>
      </c>
      <c r="C774" s="12" t="s">
        <v>875</v>
      </c>
      <c r="D774" s="1" t="str">
        <f t="shared" si="25"/>
        <v>神奈川県松田町</v>
      </c>
      <c r="E774" s="12">
        <v>363</v>
      </c>
      <c r="F774" s="1">
        <f t="shared" si="24"/>
        <v>1</v>
      </c>
    </row>
    <row r="775" spans="1:6">
      <c r="A775" s="12">
        <v>364</v>
      </c>
      <c r="B775" s="12" t="s">
        <v>824</v>
      </c>
      <c r="C775" s="12" t="s">
        <v>876</v>
      </c>
      <c r="D775" s="1" t="str">
        <f t="shared" si="25"/>
        <v>神奈川県山北町</v>
      </c>
      <c r="E775" s="12">
        <v>364</v>
      </c>
      <c r="F775" s="1">
        <f t="shared" si="24"/>
        <v>1</v>
      </c>
    </row>
    <row r="776" spans="1:6">
      <c r="A776" s="12">
        <v>366</v>
      </c>
      <c r="B776" s="12" t="s">
        <v>824</v>
      </c>
      <c r="C776" s="12" t="s">
        <v>877</v>
      </c>
      <c r="D776" s="1" t="str">
        <f t="shared" si="25"/>
        <v>神奈川県開成町</v>
      </c>
      <c r="E776" s="12">
        <v>366</v>
      </c>
      <c r="F776" s="1">
        <f t="shared" si="24"/>
        <v>1</v>
      </c>
    </row>
    <row r="777" spans="1:6">
      <c r="A777" s="12">
        <v>382</v>
      </c>
      <c r="B777" s="12" t="s">
        <v>824</v>
      </c>
      <c r="C777" s="12" t="s">
        <v>878</v>
      </c>
      <c r="D777" s="1" t="str">
        <f t="shared" si="25"/>
        <v>神奈川県箱根町</v>
      </c>
      <c r="E777" s="12">
        <v>382</v>
      </c>
      <c r="F777" s="1">
        <f t="shared" si="24"/>
        <v>1</v>
      </c>
    </row>
    <row r="778" spans="1:6">
      <c r="A778" s="12">
        <v>383</v>
      </c>
      <c r="B778" s="12" t="s">
        <v>824</v>
      </c>
      <c r="C778" s="12" t="s">
        <v>879</v>
      </c>
      <c r="D778" s="1" t="str">
        <f t="shared" si="25"/>
        <v>神奈川県真鶴町</v>
      </c>
      <c r="E778" s="12">
        <v>383</v>
      </c>
      <c r="F778" s="1">
        <f t="shared" si="24"/>
        <v>1</v>
      </c>
    </row>
    <row r="779" spans="1:6">
      <c r="A779" s="12">
        <v>384</v>
      </c>
      <c r="B779" s="12" t="s">
        <v>824</v>
      </c>
      <c r="C779" s="12" t="s">
        <v>880</v>
      </c>
      <c r="D779" s="1" t="str">
        <f t="shared" si="25"/>
        <v>神奈川県湯河原町</v>
      </c>
      <c r="E779" s="12">
        <v>384</v>
      </c>
      <c r="F779" s="1">
        <f t="shared" si="24"/>
        <v>1</v>
      </c>
    </row>
    <row r="780" spans="1:6">
      <c r="A780" s="12">
        <v>401</v>
      </c>
      <c r="B780" s="12" t="s">
        <v>824</v>
      </c>
      <c r="C780" s="12" t="s">
        <v>881</v>
      </c>
      <c r="D780" s="1" t="str">
        <f t="shared" si="25"/>
        <v>神奈川県愛川町</v>
      </c>
      <c r="E780" s="12">
        <v>401</v>
      </c>
      <c r="F780" s="1">
        <f t="shared" si="24"/>
        <v>1</v>
      </c>
    </row>
    <row r="781" spans="1:6">
      <c r="A781" s="12">
        <v>402</v>
      </c>
      <c r="B781" s="12" t="s">
        <v>824</v>
      </c>
      <c r="C781" s="12" t="s">
        <v>882</v>
      </c>
      <c r="D781" s="1" t="str">
        <f t="shared" si="25"/>
        <v>神奈川県清川村</v>
      </c>
      <c r="E781" s="12">
        <v>402</v>
      </c>
      <c r="F781" s="1">
        <f t="shared" si="24"/>
        <v>1</v>
      </c>
    </row>
    <row r="782" spans="1:6">
      <c r="A782" s="12">
        <v>101</v>
      </c>
      <c r="B782" s="12" t="s">
        <v>883</v>
      </c>
      <c r="C782" s="12" t="s">
        <v>884</v>
      </c>
      <c r="D782" s="1" t="str">
        <f t="shared" si="25"/>
        <v>新潟県新潟市北区</v>
      </c>
      <c r="E782" s="12">
        <v>101</v>
      </c>
      <c r="F782" s="1">
        <f t="shared" si="24"/>
        <v>1</v>
      </c>
    </row>
    <row r="783" spans="1:6">
      <c r="A783" s="12">
        <v>102</v>
      </c>
      <c r="B783" s="12" t="s">
        <v>883</v>
      </c>
      <c r="C783" s="12" t="s">
        <v>885</v>
      </c>
      <c r="D783" s="1" t="str">
        <f t="shared" si="25"/>
        <v>新潟県新潟市東区</v>
      </c>
      <c r="E783" s="12">
        <v>102</v>
      </c>
      <c r="F783" s="1">
        <f t="shared" si="24"/>
        <v>1</v>
      </c>
    </row>
    <row r="784" spans="1:6">
      <c r="A784" s="12">
        <v>103</v>
      </c>
      <c r="B784" s="12" t="s">
        <v>883</v>
      </c>
      <c r="C784" s="12" t="s">
        <v>886</v>
      </c>
      <c r="D784" s="1" t="str">
        <f t="shared" si="25"/>
        <v>新潟県新潟市中央区</v>
      </c>
      <c r="E784" s="12">
        <v>103</v>
      </c>
      <c r="F784" s="1">
        <f t="shared" si="24"/>
        <v>1</v>
      </c>
    </row>
    <row r="785" spans="1:6">
      <c r="A785" s="12">
        <v>104</v>
      </c>
      <c r="B785" s="12" t="s">
        <v>883</v>
      </c>
      <c r="C785" s="12" t="s">
        <v>887</v>
      </c>
      <c r="D785" s="1" t="str">
        <f t="shared" si="25"/>
        <v>新潟県新潟市江南区</v>
      </c>
      <c r="E785" s="12">
        <v>104</v>
      </c>
      <c r="F785" s="1">
        <f t="shared" si="24"/>
        <v>1</v>
      </c>
    </row>
    <row r="786" spans="1:6">
      <c r="A786" s="12">
        <v>105</v>
      </c>
      <c r="B786" s="12" t="s">
        <v>883</v>
      </c>
      <c r="C786" s="12" t="s">
        <v>888</v>
      </c>
      <c r="D786" s="1" t="str">
        <f t="shared" si="25"/>
        <v>新潟県新潟市秋葉区</v>
      </c>
      <c r="E786" s="12">
        <v>105</v>
      </c>
      <c r="F786" s="1">
        <f t="shared" si="24"/>
        <v>1</v>
      </c>
    </row>
    <row r="787" spans="1:6">
      <c r="A787" s="12">
        <v>106</v>
      </c>
      <c r="B787" s="12" t="s">
        <v>883</v>
      </c>
      <c r="C787" s="12" t="s">
        <v>889</v>
      </c>
      <c r="D787" s="1" t="str">
        <f t="shared" si="25"/>
        <v>新潟県新潟市南区</v>
      </c>
      <c r="E787" s="12">
        <v>106</v>
      </c>
      <c r="F787" s="1">
        <f t="shared" si="24"/>
        <v>1</v>
      </c>
    </row>
    <row r="788" spans="1:6">
      <c r="A788" s="12">
        <v>107</v>
      </c>
      <c r="B788" s="12" t="s">
        <v>883</v>
      </c>
      <c r="C788" s="12" t="s">
        <v>890</v>
      </c>
      <c r="D788" s="1" t="str">
        <f t="shared" si="25"/>
        <v>新潟県新潟市西区</v>
      </c>
      <c r="E788" s="12">
        <v>107</v>
      </c>
      <c r="F788" s="1">
        <f t="shared" si="24"/>
        <v>1</v>
      </c>
    </row>
    <row r="789" spans="1:6">
      <c r="A789" s="12">
        <v>108</v>
      </c>
      <c r="B789" s="12" t="s">
        <v>883</v>
      </c>
      <c r="C789" s="12" t="s">
        <v>891</v>
      </c>
      <c r="D789" s="1" t="str">
        <f t="shared" si="25"/>
        <v>新潟県新潟市西蒲区</v>
      </c>
      <c r="E789" s="12">
        <v>108</v>
      </c>
      <c r="F789" s="1">
        <f t="shared" si="24"/>
        <v>1</v>
      </c>
    </row>
    <row r="790" spans="1:6">
      <c r="A790" s="12">
        <v>202</v>
      </c>
      <c r="B790" s="12" t="s">
        <v>883</v>
      </c>
      <c r="C790" s="12" t="s">
        <v>892</v>
      </c>
      <c r="D790" s="1" t="str">
        <f t="shared" si="25"/>
        <v>新潟県長岡市</v>
      </c>
      <c r="E790" s="12">
        <v>202</v>
      </c>
      <c r="F790" s="1">
        <f t="shared" si="24"/>
        <v>1</v>
      </c>
    </row>
    <row r="791" spans="1:6">
      <c r="A791" s="12">
        <v>204</v>
      </c>
      <c r="B791" s="12" t="s">
        <v>883</v>
      </c>
      <c r="C791" s="12" t="s">
        <v>893</v>
      </c>
      <c r="D791" s="1" t="str">
        <f t="shared" si="25"/>
        <v>新潟県三条市</v>
      </c>
      <c r="E791" s="12">
        <v>204</v>
      </c>
      <c r="F791" s="1">
        <f t="shared" si="24"/>
        <v>1</v>
      </c>
    </row>
    <row r="792" spans="1:6">
      <c r="A792" s="12">
        <v>205</v>
      </c>
      <c r="B792" s="12" t="s">
        <v>883</v>
      </c>
      <c r="C792" s="12" t="s">
        <v>894</v>
      </c>
      <c r="D792" s="1" t="str">
        <f t="shared" si="25"/>
        <v>新潟県柏崎市</v>
      </c>
      <c r="E792" s="12">
        <v>205</v>
      </c>
      <c r="F792" s="1">
        <f t="shared" si="24"/>
        <v>1</v>
      </c>
    </row>
    <row r="793" spans="1:6">
      <c r="A793" s="12">
        <v>206</v>
      </c>
      <c r="B793" s="12" t="s">
        <v>883</v>
      </c>
      <c r="C793" s="12" t="s">
        <v>895</v>
      </c>
      <c r="D793" s="1" t="str">
        <f t="shared" si="25"/>
        <v>新潟県新発田市</v>
      </c>
      <c r="E793" s="12">
        <v>206</v>
      </c>
      <c r="F793" s="1">
        <f t="shared" si="24"/>
        <v>1</v>
      </c>
    </row>
    <row r="794" spans="1:6">
      <c r="A794" s="12">
        <v>208</v>
      </c>
      <c r="B794" s="12" t="s">
        <v>883</v>
      </c>
      <c r="C794" s="12" t="s">
        <v>896</v>
      </c>
      <c r="D794" s="1" t="str">
        <f t="shared" si="25"/>
        <v>新潟県小千谷市</v>
      </c>
      <c r="E794" s="12">
        <v>208</v>
      </c>
      <c r="F794" s="1">
        <f t="shared" si="24"/>
        <v>1</v>
      </c>
    </row>
    <row r="795" spans="1:6">
      <c r="A795" s="12">
        <v>209</v>
      </c>
      <c r="B795" s="12" t="s">
        <v>883</v>
      </c>
      <c r="C795" s="12" t="s">
        <v>897</v>
      </c>
      <c r="D795" s="1" t="str">
        <f t="shared" si="25"/>
        <v>新潟県加茂市</v>
      </c>
      <c r="E795" s="12">
        <v>209</v>
      </c>
      <c r="F795" s="1">
        <f t="shared" si="24"/>
        <v>1</v>
      </c>
    </row>
    <row r="796" spans="1:6">
      <c r="A796" s="12">
        <v>210</v>
      </c>
      <c r="B796" s="12" t="s">
        <v>883</v>
      </c>
      <c r="C796" s="12" t="s">
        <v>898</v>
      </c>
      <c r="D796" s="1" t="str">
        <f t="shared" si="25"/>
        <v>新潟県十日町市</v>
      </c>
      <c r="E796" s="12">
        <v>210</v>
      </c>
      <c r="F796" s="1">
        <f t="shared" si="24"/>
        <v>1</v>
      </c>
    </row>
    <row r="797" spans="1:6">
      <c r="A797" s="12">
        <v>211</v>
      </c>
      <c r="B797" s="12" t="s">
        <v>883</v>
      </c>
      <c r="C797" s="12" t="s">
        <v>899</v>
      </c>
      <c r="D797" s="1" t="str">
        <f t="shared" si="25"/>
        <v>新潟県見附市</v>
      </c>
      <c r="E797" s="12">
        <v>211</v>
      </c>
      <c r="F797" s="1">
        <f t="shared" si="24"/>
        <v>1</v>
      </c>
    </row>
    <row r="798" spans="1:6">
      <c r="A798" s="12">
        <v>212</v>
      </c>
      <c r="B798" s="12" t="s">
        <v>883</v>
      </c>
      <c r="C798" s="12" t="s">
        <v>900</v>
      </c>
      <c r="D798" s="1" t="str">
        <f t="shared" si="25"/>
        <v>新潟県村上市</v>
      </c>
      <c r="E798" s="12">
        <v>212</v>
      </c>
      <c r="F798" s="1">
        <f t="shared" si="24"/>
        <v>1</v>
      </c>
    </row>
    <row r="799" spans="1:6">
      <c r="A799" s="12">
        <v>213</v>
      </c>
      <c r="B799" s="12" t="s">
        <v>883</v>
      </c>
      <c r="C799" s="12" t="s">
        <v>901</v>
      </c>
      <c r="D799" s="1" t="str">
        <f t="shared" si="25"/>
        <v>新潟県燕市</v>
      </c>
      <c r="E799" s="12">
        <v>213</v>
      </c>
      <c r="F799" s="1">
        <f t="shared" si="24"/>
        <v>1</v>
      </c>
    </row>
    <row r="800" spans="1:6">
      <c r="A800" s="12">
        <v>216</v>
      </c>
      <c r="B800" s="12" t="s">
        <v>883</v>
      </c>
      <c r="C800" s="12" t="s">
        <v>902</v>
      </c>
      <c r="D800" s="1" t="str">
        <f t="shared" si="25"/>
        <v>新潟県糸魚川市</v>
      </c>
      <c r="E800" s="12">
        <v>216</v>
      </c>
      <c r="F800" s="1">
        <f t="shared" si="24"/>
        <v>1</v>
      </c>
    </row>
    <row r="801" spans="1:6">
      <c r="A801" s="12">
        <v>217</v>
      </c>
      <c r="B801" s="12" t="s">
        <v>883</v>
      </c>
      <c r="C801" s="12" t="s">
        <v>903</v>
      </c>
      <c r="D801" s="1" t="str">
        <f t="shared" si="25"/>
        <v>新潟県妙高市</v>
      </c>
      <c r="E801" s="12">
        <v>217</v>
      </c>
      <c r="F801" s="1">
        <f t="shared" si="24"/>
        <v>1</v>
      </c>
    </row>
    <row r="802" spans="1:6">
      <c r="A802" s="12">
        <v>218</v>
      </c>
      <c r="B802" s="12" t="s">
        <v>883</v>
      </c>
      <c r="C802" s="12" t="s">
        <v>904</v>
      </c>
      <c r="D802" s="1" t="str">
        <f t="shared" si="25"/>
        <v>新潟県五泉市</v>
      </c>
      <c r="E802" s="12">
        <v>218</v>
      </c>
      <c r="F802" s="1">
        <f t="shared" si="24"/>
        <v>1</v>
      </c>
    </row>
    <row r="803" spans="1:6">
      <c r="A803" s="12">
        <v>222</v>
      </c>
      <c r="B803" s="12" t="s">
        <v>883</v>
      </c>
      <c r="C803" s="12" t="s">
        <v>905</v>
      </c>
      <c r="D803" s="1" t="str">
        <f t="shared" si="25"/>
        <v>新潟県上越市</v>
      </c>
      <c r="E803" s="12">
        <v>222</v>
      </c>
      <c r="F803" s="1">
        <f t="shared" si="24"/>
        <v>1</v>
      </c>
    </row>
    <row r="804" spans="1:6">
      <c r="A804" s="12">
        <v>223</v>
      </c>
      <c r="B804" s="12" t="s">
        <v>883</v>
      </c>
      <c r="C804" s="12" t="s">
        <v>906</v>
      </c>
      <c r="D804" s="1" t="str">
        <f t="shared" si="25"/>
        <v>新潟県阿賀野市</v>
      </c>
      <c r="E804" s="12">
        <v>223</v>
      </c>
      <c r="F804" s="1">
        <f t="shared" si="24"/>
        <v>1</v>
      </c>
    </row>
    <row r="805" spans="1:6">
      <c r="A805" s="12">
        <v>224</v>
      </c>
      <c r="B805" s="12" t="s">
        <v>883</v>
      </c>
      <c r="C805" s="12" t="s">
        <v>907</v>
      </c>
      <c r="D805" s="1" t="str">
        <f t="shared" si="25"/>
        <v>新潟県佐渡市</v>
      </c>
      <c r="E805" s="12">
        <v>224</v>
      </c>
      <c r="F805" s="1">
        <f t="shared" si="24"/>
        <v>1</v>
      </c>
    </row>
    <row r="806" spans="1:6">
      <c r="A806" s="12">
        <v>225</v>
      </c>
      <c r="B806" s="12" t="s">
        <v>883</v>
      </c>
      <c r="C806" s="12" t="s">
        <v>908</v>
      </c>
      <c r="D806" s="1" t="str">
        <f t="shared" si="25"/>
        <v>新潟県魚沼市</v>
      </c>
      <c r="E806" s="12">
        <v>225</v>
      </c>
      <c r="F806" s="1">
        <f t="shared" si="24"/>
        <v>1</v>
      </c>
    </row>
    <row r="807" spans="1:6">
      <c r="A807" s="12">
        <v>226</v>
      </c>
      <c r="B807" s="12" t="s">
        <v>883</v>
      </c>
      <c r="C807" s="12" t="s">
        <v>909</v>
      </c>
      <c r="D807" s="1" t="str">
        <f t="shared" si="25"/>
        <v>新潟県南魚沼市</v>
      </c>
      <c r="E807" s="12">
        <v>226</v>
      </c>
      <c r="F807" s="1">
        <f t="shared" si="24"/>
        <v>1</v>
      </c>
    </row>
    <row r="808" spans="1:6">
      <c r="A808" s="12">
        <v>227</v>
      </c>
      <c r="B808" s="12" t="s">
        <v>883</v>
      </c>
      <c r="C808" s="12" t="s">
        <v>910</v>
      </c>
      <c r="D808" s="1" t="str">
        <f t="shared" si="25"/>
        <v>新潟県胎内市</v>
      </c>
      <c r="E808" s="12">
        <v>227</v>
      </c>
      <c r="F808" s="1">
        <f t="shared" si="24"/>
        <v>1</v>
      </c>
    </row>
    <row r="809" spans="1:6">
      <c r="A809" s="12">
        <v>307</v>
      </c>
      <c r="B809" s="12" t="s">
        <v>883</v>
      </c>
      <c r="C809" s="12" t="s">
        <v>911</v>
      </c>
      <c r="D809" s="1" t="str">
        <f t="shared" si="25"/>
        <v>新潟県聖籠町</v>
      </c>
      <c r="E809" s="12">
        <v>307</v>
      </c>
      <c r="F809" s="1">
        <f t="shared" si="24"/>
        <v>1</v>
      </c>
    </row>
    <row r="810" spans="1:6">
      <c r="A810" s="12">
        <v>342</v>
      </c>
      <c r="B810" s="12" t="s">
        <v>883</v>
      </c>
      <c r="C810" s="12" t="s">
        <v>912</v>
      </c>
      <c r="D810" s="1" t="str">
        <f t="shared" si="25"/>
        <v>新潟県弥彦村</v>
      </c>
      <c r="E810" s="12">
        <v>342</v>
      </c>
      <c r="F810" s="1">
        <f t="shared" si="24"/>
        <v>1</v>
      </c>
    </row>
    <row r="811" spans="1:6">
      <c r="A811" s="12">
        <v>361</v>
      </c>
      <c r="B811" s="12" t="s">
        <v>883</v>
      </c>
      <c r="C811" s="12" t="s">
        <v>913</v>
      </c>
      <c r="D811" s="1" t="str">
        <f t="shared" si="25"/>
        <v>新潟県田上町</v>
      </c>
      <c r="E811" s="12">
        <v>361</v>
      </c>
      <c r="F811" s="1">
        <f t="shared" si="24"/>
        <v>1</v>
      </c>
    </row>
    <row r="812" spans="1:6">
      <c r="A812" s="12">
        <v>385</v>
      </c>
      <c r="B812" s="12" t="s">
        <v>883</v>
      </c>
      <c r="C812" s="12" t="s">
        <v>914</v>
      </c>
      <c r="D812" s="1" t="str">
        <f t="shared" si="25"/>
        <v>新潟県阿賀町</v>
      </c>
      <c r="E812" s="12">
        <v>385</v>
      </c>
      <c r="F812" s="1">
        <f t="shared" si="24"/>
        <v>1</v>
      </c>
    </row>
    <row r="813" spans="1:6">
      <c r="A813" s="12">
        <v>405</v>
      </c>
      <c r="B813" s="12" t="s">
        <v>883</v>
      </c>
      <c r="C813" s="12" t="s">
        <v>915</v>
      </c>
      <c r="D813" s="1" t="str">
        <f t="shared" si="25"/>
        <v>新潟県出雲崎町</v>
      </c>
      <c r="E813" s="12">
        <v>405</v>
      </c>
      <c r="F813" s="1">
        <f t="shared" si="24"/>
        <v>1</v>
      </c>
    </row>
    <row r="814" spans="1:6">
      <c r="A814" s="12">
        <v>461</v>
      </c>
      <c r="B814" s="12" t="s">
        <v>883</v>
      </c>
      <c r="C814" s="12" t="s">
        <v>916</v>
      </c>
      <c r="D814" s="1" t="str">
        <f t="shared" si="25"/>
        <v>新潟県湯沢町</v>
      </c>
      <c r="E814" s="12">
        <v>461</v>
      </c>
      <c r="F814" s="1">
        <f t="shared" si="24"/>
        <v>1</v>
      </c>
    </row>
    <row r="815" spans="1:6">
      <c r="A815" s="12">
        <v>482</v>
      </c>
      <c r="B815" s="12" t="s">
        <v>883</v>
      </c>
      <c r="C815" s="12" t="s">
        <v>917</v>
      </c>
      <c r="D815" s="1" t="str">
        <f t="shared" si="25"/>
        <v>新潟県津南町</v>
      </c>
      <c r="E815" s="12">
        <v>482</v>
      </c>
      <c r="F815" s="1">
        <f t="shared" si="24"/>
        <v>1</v>
      </c>
    </row>
    <row r="816" spans="1:6">
      <c r="A816" s="12">
        <v>504</v>
      </c>
      <c r="B816" s="12" t="s">
        <v>883</v>
      </c>
      <c r="C816" s="12" t="s">
        <v>918</v>
      </c>
      <c r="D816" s="1" t="str">
        <f t="shared" si="25"/>
        <v>新潟県刈羽村</v>
      </c>
      <c r="E816" s="12">
        <v>504</v>
      </c>
      <c r="F816" s="1">
        <f t="shared" si="24"/>
        <v>1</v>
      </c>
    </row>
    <row r="817" spans="1:6">
      <c r="A817" s="12">
        <v>581</v>
      </c>
      <c r="B817" s="12" t="s">
        <v>883</v>
      </c>
      <c r="C817" s="12" t="s">
        <v>919</v>
      </c>
      <c r="D817" s="1" t="str">
        <f t="shared" si="25"/>
        <v>新潟県関川村</v>
      </c>
      <c r="E817" s="12">
        <v>581</v>
      </c>
      <c r="F817" s="1">
        <f t="shared" si="24"/>
        <v>1</v>
      </c>
    </row>
    <row r="818" spans="1:6">
      <c r="A818" s="12">
        <v>586</v>
      </c>
      <c r="B818" s="12" t="s">
        <v>883</v>
      </c>
      <c r="C818" s="12" t="s">
        <v>920</v>
      </c>
      <c r="D818" s="1" t="str">
        <f t="shared" si="25"/>
        <v>新潟県粟島浦村</v>
      </c>
      <c r="E818" s="12">
        <v>586</v>
      </c>
      <c r="F818" s="1">
        <f t="shared" si="24"/>
        <v>1</v>
      </c>
    </row>
    <row r="819" spans="1:6">
      <c r="A819" s="12">
        <v>201</v>
      </c>
      <c r="B819" s="12" t="s">
        <v>921</v>
      </c>
      <c r="C819" s="12" t="s">
        <v>922</v>
      </c>
      <c r="D819" s="1" t="str">
        <f t="shared" si="25"/>
        <v>富山県富山市</v>
      </c>
      <c r="E819" s="12">
        <v>201</v>
      </c>
      <c r="F819" s="1">
        <f t="shared" si="24"/>
        <v>1</v>
      </c>
    </row>
    <row r="820" spans="1:6">
      <c r="A820" s="12">
        <v>202</v>
      </c>
      <c r="B820" s="12" t="s">
        <v>921</v>
      </c>
      <c r="C820" s="12" t="s">
        <v>923</v>
      </c>
      <c r="D820" s="1" t="str">
        <f t="shared" si="25"/>
        <v>富山県高岡市</v>
      </c>
      <c r="E820" s="12">
        <v>202</v>
      </c>
      <c r="F820" s="1">
        <f t="shared" si="24"/>
        <v>1</v>
      </c>
    </row>
    <row r="821" spans="1:6">
      <c r="A821" s="12">
        <v>204</v>
      </c>
      <c r="B821" s="12" t="s">
        <v>921</v>
      </c>
      <c r="C821" s="12" t="s">
        <v>924</v>
      </c>
      <c r="D821" s="1" t="str">
        <f t="shared" si="25"/>
        <v>富山県魚津市</v>
      </c>
      <c r="E821" s="12">
        <v>204</v>
      </c>
      <c r="F821" s="1">
        <f t="shared" si="24"/>
        <v>1</v>
      </c>
    </row>
    <row r="822" spans="1:6">
      <c r="A822" s="12">
        <v>205</v>
      </c>
      <c r="B822" s="12" t="s">
        <v>921</v>
      </c>
      <c r="C822" s="12" t="s">
        <v>925</v>
      </c>
      <c r="D822" s="1" t="str">
        <f t="shared" si="25"/>
        <v>富山県氷見市</v>
      </c>
      <c r="E822" s="12">
        <v>205</v>
      </c>
      <c r="F822" s="1">
        <f t="shared" si="24"/>
        <v>1</v>
      </c>
    </row>
    <row r="823" spans="1:6">
      <c r="A823" s="12">
        <v>206</v>
      </c>
      <c r="B823" s="12" t="s">
        <v>921</v>
      </c>
      <c r="C823" s="12" t="s">
        <v>926</v>
      </c>
      <c r="D823" s="1" t="str">
        <f t="shared" si="25"/>
        <v>富山県滑川市</v>
      </c>
      <c r="E823" s="12">
        <v>206</v>
      </c>
      <c r="F823" s="1">
        <f t="shared" si="24"/>
        <v>1</v>
      </c>
    </row>
    <row r="824" spans="1:6">
      <c r="A824" s="12">
        <v>207</v>
      </c>
      <c r="B824" s="12" t="s">
        <v>921</v>
      </c>
      <c r="C824" s="12" t="s">
        <v>927</v>
      </c>
      <c r="D824" s="1" t="str">
        <f t="shared" si="25"/>
        <v>富山県黒部市</v>
      </c>
      <c r="E824" s="12">
        <v>207</v>
      </c>
      <c r="F824" s="1">
        <f t="shared" si="24"/>
        <v>1</v>
      </c>
    </row>
    <row r="825" spans="1:6">
      <c r="A825" s="12">
        <v>208</v>
      </c>
      <c r="B825" s="12" t="s">
        <v>921</v>
      </c>
      <c r="C825" s="12" t="s">
        <v>928</v>
      </c>
      <c r="D825" s="1" t="str">
        <f t="shared" si="25"/>
        <v>富山県砺波市</v>
      </c>
      <c r="E825" s="12">
        <v>208</v>
      </c>
      <c r="F825" s="1">
        <f t="shared" si="24"/>
        <v>1</v>
      </c>
    </row>
    <row r="826" spans="1:6">
      <c r="A826" s="12">
        <v>209</v>
      </c>
      <c r="B826" s="12" t="s">
        <v>921</v>
      </c>
      <c r="C826" s="12" t="s">
        <v>929</v>
      </c>
      <c r="D826" s="1" t="str">
        <f t="shared" si="25"/>
        <v>富山県小矢部市</v>
      </c>
      <c r="E826" s="12">
        <v>209</v>
      </c>
      <c r="F826" s="1">
        <f t="shared" si="24"/>
        <v>1</v>
      </c>
    </row>
    <row r="827" spans="1:6">
      <c r="A827" s="12">
        <v>210</v>
      </c>
      <c r="B827" s="12" t="s">
        <v>921</v>
      </c>
      <c r="C827" s="12" t="s">
        <v>930</v>
      </c>
      <c r="D827" s="1" t="str">
        <f t="shared" si="25"/>
        <v>富山県南砺市</v>
      </c>
      <c r="E827" s="12">
        <v>210</v>
      </c>
      <c r="F827" s="1">
        <f t="shared" si="24"/>
        <v>1</v>
      </c>
    </row>
    <row r="828" spans="1:6">
      <c r="A828" s="12">
        <v>211</v>
      </c>
      <c r="B828" s="12" t="s">
        <v>921</v>
      </c>
      <c r="C828" s="12" t="s">
        <v>931</v>
      </c>
      <c r="D828" s="1" t="str">
        <f t="shared" si="25"/>
        <v>富山県射水市</v>
      </c>
      <c r="E828" s="12">
        <v>211</v>
      </c>
      <c r="F828" s="1">
        <f t="shared" si="24"/>
        <v>1</v>
      </c>
    </row>
    <row r="829" spans="1:6">
      <c r="A829" s="12">
        <v>321</v>
      </c>
      <c r="B829" s="12" t="s">
        <v>921</v>
      </c>
      <c r="C829" s="12" t="s">
        <v>932</v>
      </c>
      <c r="D829" s="1" t="str">
        <f t="shared" si="25"/>
        <v>富山県舟橋村</v>
      </c>
      <c r="E829" s="12">
        <v>321</v>
      </c>
      <c r="F829" s="1">
        <f t="shared" si="24"/>
        <v>1</v>
      </c>
    </row>
    <row r="830" spans="1:6">
      <c r="A830" s="12">
        <v>322</v>
      </c>
      <c r="B830" s="12" t="s">
        <v>921</v>
      </c>
      <c r="C830" s="12" t="s">
        <v>933</v>
      </c>
      <c r="D830" s="1" t="str">
        <f t="shared" si="25"/>
        <v>富山県上市町</v>
      </c>
      <c r="E830" s="12">
        <v>322</v>
      </c>
      <c r="F830" s="1">
        <f t="shared" si="24"/>
        <v>1</v>
      </c>
    </row>
    <row r="831" spans="1:6">
      <c r="A831" s="12">
        <v>323</v>
      </c>
      <c r="B831" s="12" t="s">
        <v>921</v>
      </c>
      <c r="C831" s="12" t="s">
        <v>934</v>
      </c>
      <c r="D831" s="1" t="str">
        <f t="shared" si="25"/>
        <v>富山県立山町</v>
      </c>
      <c r="E831" s="12">
        <v>323</v>
      </c>
      <c r="F831" s="1">
        <f t="shared" si="24"/>
        <v>1</v>
      </c>
    </row>
    <row r="832" spans="1:6">
      <c r="A832" s="12">
        <v>342</v>
      </c>
      <c r="B832" s="12" t="s">
        <v>921</v>
      </c>
      <c r="C832" s="12" t="s">
        <v>935</v>
      </c>
      <c r="D832" s="1" t="str">
        <f t="shared" si="25"/>
        <v>富山県入善町</v>
      </c>
      <c r="E832" s="12">
        <v>342</v>
      </c>
      <c r="F832" s="1">
        <f t="shared" si="24"/>
        <v>1</v>
      </c>
    </row>
    <row r="833" spans="1:6">
      <c r="A833" s="12">
        <v>343</v>
      </c>
      <c r="B833" s="12" t="s">
        <v>921</v>
      </c>
      <c r="C833" s="12" t="s">
        <v>447</v>
      </c>
      <c r="D833" s="1" t="str">
        <f t="shared" si="25"/>
        <v>富山県朝日町</v>
      </c>
      <c r="E833" s="12">
        <v>343</v>
      </c>
      <c r="F833" s="1">
        <f t="shared" si="24"/>
        <v>1</v>
      </c>
    </row>
    <row r="834" spans="1:6">
      <c r="A834" s="12">
        <v>201</v>
      </c>
      <c r="B834" s="12" t="s">
        <v>936</v>
      </c>
      <c r="C834" s="12" t="s">
        <v>937</v>
      </c>
      <c r="D834" s="1" t="str">
        <f t="shared" si="25"/>
        <v>石川県金沢市</v>
      </c>
      <c r="E834" s="12">
        <v>201</v>
      </c>
      <c r="F834" s="1">
        <f t="shared" ref="F834:F897" si="26">COUNTIF(D:D,D834)</f>
        <v>1</v>
      </c>
    </row>
    <row r="835" spans="1:6">
      <c r="A835" s="12">
        <v>202</v>
      </c>
      <c r="B835" s="12" t="s">
        <v>936</v>
      </c>
      <c r="C835" s="12" t="s">
        <v>938</v>
      </c>
      <c r="D835" s="1" t="str">
        <f t="shared" ref="D835:D898" si="27">B835&amp;C835</f>
        <v>石川県七尾市</v>
      </c>
      <c r="E835" s="12">
        <v>202</v>
      </c>
      <c r="F835" s="1">
        <f t="shared" si="26"/>
        <v>1</v>
      </c>
    </row>
    <row r="836" spans="1:6">
      <c r="A836" s="12">
        <v>203</v>
      </c>
      <c r="B836" s="12" t="s">
        <v>936</v>
      </c>
      <c r="C836" s="12" t="s">
        <v>939</v>
      </c>
      <c r="D836" s="1" t="str">
        <f t="shared" si="27"/>
        <v>石川県小松市</v>
      </c>
      <c r="E836" s="12">
        <v>203</v>
      </c>
      <c r="F836" s="1">
        <f t="shared" si="26"/>
        <v>1</v>
      </c>
    </row>
    <row r="837" spans="1:6">
      <c r="A837" s="12">
        <v>204</v>
      </c>
      <c r="B837" s="12" t="s">
        <v>936</v>
      </c>
      <c r="C837" s="12" t="s">
        <v>940</v>
      </c>
      <c r="D837" s="1" t="str">
        <f t="shared" si="27"/>
        <v>石川県輪島市</v>
      </c>
      <c r="E837" s="12">
        <v>204</v>
      </c>
      <c r="F837" s="1">
        <f t="shared" si="26"/>
        <v>1</v>
      </c>
    </row>
    <row r="838" spans="1:6">
      <c r="A838" s="12">
        <v>205</v>
      </c>
      <c r="B838" s="12" t="s">
        <v>936</v>
      </c>
      <c r="C838" s="12" t="s">
        <v>941</v>
      </c>
      <c r="D838" s="1" t="str">
        <f t="shared" si="27"/>
        <v>石川県珠洲市</v>
      </c>
      <c r="E838" s="12">
        <v>205</v>
      </c>
      <c r="F838" s="1">
        <f t="shared" si="26"/>
        <v>1</v>
      </c>
    </row>
    <row r="839" spans="1:6">
      <c r="A839" s="12">
        <v>206</v>
      </c>
      <c r="B839" s="12" t="s">
        <v>936</v>
      </c>
      <c r="C839" s="12" t="s">
        <v>942</v>
      </c>
      <c r="D839" s="1" t="str">
        <f t="shared" si="27"/>
        <v>石川県加賀市</v>
      </c>
      <c r="E839" s="12">
        <v>206</v>
      </c>
      <c r="F839" s="1">
        <f t="shared" si="26"/>
        <v>1</v>
      </c>
    </row>
    <row r="840" spans="1:6">
      <c r="A840" s="12">
        <v>207</v>
      </c>
      <c r="B840" s="12" t="s">
        <v>936</v>
      </c>
      <c r="C840" s="12" t="s">
        <v>943</v>
      </c>
      <c r="D840" s="1" t="str">
        <f t="shared" si="27"/>
        <v>石川県羽咋市</v>
      </c>
      <c r="E840" s="12">
        <v>207</v>
      </c>
      <c r="F840" s="1">
        <f t="shared" si="26"/>
        <v>1</v>
      </c>
    </row>
    <row r="841" spans="1:6">
      <c r="A841" s="12">
        <v>209</v>
      </c>
      <c r="B841" s="12" t="s">
        <v>936</v>
      </c>
      <c r="C841" s="12" t="s">
        <v>944</v>
      </c>
      <c r="D841" s="1" t="str">
        <f t="shared" si="27"/>
        <v>石川県かほく市</v>
      </c>
      <c r="E841" s="12">
        <v>209</v>
      </c>
      <c r="F841" s="1">
        <f t="shared" si="26"/>
        <v>1</v>
      </c>
    </row>
    <row r="842" spans="1:6">
      <c r="A842" s="12">
        <v>210</v>
      </c>
      <c r="B842" s="12" t="s">
        <v>936</v>
      </c>
      <c r="C842" s="12" t="s">
        <v>945</v>
      </c>
      <c r="D842" s="1" t="str">
        <f t="shared" si="27"/>
        <v>石川県白山市</v>
      </c>
      <c r="E842" s="12">
        <v>210</v>
      </c>
      <c r="F842" s="1">
        <f t="shared" si="26"/>
        <v>1</v>
      </c>
    </row>
    <row r="843" spans="1:6">
      <c r="A843" s="12">
        <v>211</v>
      </c>
      <c r="B843" s="12" t="s">
        <v>936</v>
      </c>
      <c r="C843" s="12" t="s">
        <v>946</v>
      </c>
      <c r="D843" s="1" t="str">
        <f t="shared" si="27"/>
        <v>石川県能美市</v>
      </c>
      <c r="E843" s="12">
        <v>211</v>
      </c>
      <c r="F843" s="1">
        <f t="shared" si="26"/>
        <v>1</v>
      </c>
    </row>
    <row r="844" spans="1:6">
      <c r="A844" s="12">
        <v>212</v>
      </c>
      <c r="B844" s="12" t="s">
        <v>936</v>
      </c>
      <c r="C844" s="12" t="s">
        <v>947</v>
      </c>
      <c r="D844" s="1" t="str">
        <f t="shared" si="27"/>
        <v>石川県野々市市</v>
      </c>
      <c r="E844" s="12">
        <v>212</v>
      </c>
      <c r="F844" s="1">
        <f t="shared" si="26"/>
        <v>1</v>
      </c>
    </row>
    <row r="845" spans="1:6">
      <c r="A845" s="12">
        <v>324</v>
      </c>
      <c r="B845" s="12" t="s">
        <v>936</v>
      </c>
      <c r="C845" s="12" t="s">
        <v>948</v>
      </c>
      <c r="D845" s="1" t="str">
        <f t="shared" si="27"/>
        <v>石川県川北町</v>
      </c>
      <c r="E845" s="12">
        <v>324</v>
      </c>
      <c r="F845" s="1">
        <f t="shared" si="26"/>
        <v>1</v>
      </c>
    </row>
    <row r="846" spans="1:6">
      <c r="A846" s="12">
        <v>361</v>
      </c>
      <c r="B846" s="12" t="s">
        <v>936</v>
      </c>
      <c r="C846" s="12" t="s">
        <v>949</v>
      </c>
      <c r="D846" s="1" t="str">
        <f t="shared" si="27"/>
        <v>石川県津幡町</v>
      </c>
      <c r="E846" s="12">
        <v>361</v>
      </c>
      <c r="F846" s="1">
        <f t="shared" si="26"/>
        <v>1</v>
      </c>
    </row>
    <row r="847" spans="1:6">
      <c r="A847" s="12">
        <v>365</v>
      </c>
      <c r="B847" s="12" t="s">
        <v>936</v>
      </c>
      <c r="C847" s="12" t="s">
        <v>950</v>
      </c>
      <c r="D847" s="1" t="str">
        <f t="shared" si="27"/>
        <v>石川県内灘町</v>
      </c>
      <c r="E847" s="12">
        <v>365</v>
      </c>
      <c r="F847" s="1">
        <f t="shared" si="26"/>
        <v>1</v>
      </c>
    </row>
    <row r="848" spans="1:6">
      <c r="A848" s="12">
        <v>384</v>
      </c>
      <c r="B848" s="12" t="s">
        <v>936</v>
      </c>
      <c r="C848" s="12" t="s">
        <v>951</v>
      </c>
      <c r="D848" s="1" t="str">
        <f t="shared" si="27"/>
        <v>石川県志賀町</v>
      </c>
      <c r="E848" s="12">
        <v>384</v>
      </c>
      <c r="F848" s="1">
        <f t="shared" si="26"/>
        <v>1</v>
      </c>
    </row>
    <row r="849" spans="1:6">
      <c r="A849" s="12">
        <v>386</v>
      </c>
      <c r="B849" s="12" t="s">
        <v>936</v>
      </c>
      <c r="C849" s="12" t="s">
        <v>952</v>
      </c>
      <c r="D849" s="1" t="str">
        <f t="shared" si="27"/>
        <v>石川県宝達志水町</v>
      </c>
      <c r="E849" s="12">
        <v>386</v>
      </c>
      <c r="F849" s="1">
        <f t="shared" si="26"/>
        <v>1</v>
      </c>
    </row>
    <row r="850" spans="1:6">
      <c r="A850" s="12">
        <v>407</v>
      </c>
      <c r="B850" s="12" t="s">
        <v>936</v>
      </c>
      <c r="C850" s="12" t="s">
        <v>953</v>
      </c>
      <c r="D850" s="1" t="str">
        <f t="shared" si="27"/>
        <v>石川県中能登町</v>
      </c>
      <c r="E850" s="12">
        <v>407</v>
      </c>
      <c r="F850" s="1">
        <f t="shared" si="26"/>
        <v>1</v>
      </c>
    </row>
    <row r="851" spans="1:6">
      <c r="A851" s="12">
        <v>461</v>
      </c>
      <c r="B851" s="12" t="s">
        <v>936</v>
      </c>
      <c r="C851" s="12" t="s">
        <v>954</v>
      </c>
      <c r="D851" s="1" t="str">
        <f t="shared" si="27"/>
        <v>石川県穴水町</v>
      </c>
      <c r="E851" s="12">
        <v>461</v>
      </c>
      <c r="F851" s="1">
        <f t="shared" si="26"/>
        <v>1</v>
      </c>
    </row>
    <row r="852" spans="1:6">
      <c r="A852" s="12">
        <v>463</v>
      </c>
      <c r="B852" s="12" t="s">
        <v>936</v>
      </c>
      <c r="C852" s="12" t="s">
        <v>955</v>
      </c>
      <c r="D852" s="1" t="str">
        <f t="shared" si="27"/>
        <v>石川県能登町</v>
      </c>
      <c r="E852" s="12">
        <v>463</v>
      </c>
      <c r="F852" s="1">
        <f t="shared" si="26"/>
        <v>1</v>
      </c>
    </row>
    <row r="853" spans="1:6">
      <c r="A853" s="12">
        <v>201</v>
      </c>
      <c r="B853" s="12" t="s">
        <v>956</v>
      </c>
      <c r="C853" s="12" t="s">
        <v>957</v>
      </c>
      <c r="D853" s="1" t="str">
        <f t="shared" si="27"/>
        <v>福井県福井市</v>
      </c>
      <c r="E853" s="12">
        <v>201</v>
      </c>
      <c r="F853" s="1">
        <f t="shared" si="26"/>
        <v>1</v>
      </c>
    </row>
    <row r="854" spans="1:6">
      <c r="A854" s="12">
        <v>202</v>
      </c>
      <c r="B854" s="12" t="s">
        <v>956</v>
      </c>
      <c r="C854" s="12" t="s">
        <v>958</v>
      </c>
      <c r="D854" s="1" t="str">
        <f t="shared" si="27"/>
        <v>福井県敦賀市</v>
      </c>
      <c r="E854" s="12">
        <v>202</v>
      </c>
      <c r="F854" s="1">
        <f t="shared" si="26"/>
        <v>1</v>
      </c>
    </row>
    <row r="855" spans="1:6">
      <c r="A855" s="12">
        <v>204</v>
      </c>
      <c r="B855" s="12" t="s">
        <v>956</v>
      </c>
      <c r="C855" s="12" t="s">
        <v>959</v>
      </c>
      <c r="D855" s="1" t="str">
        <f t="shared" si="27"/>
        <v>福井県小浜市</v>
      </c>
      <c r="E855" s="12">
        <v>204</v>
      </c>
      <c r="F855" s="1">
        <f t="shared" si="26"/>
        <v>1</v>
      </c>
    </row>
    <row r="856" spans="1:6">
      <c r="A856" s="12">
        <v>205</v>
      </c>
      <c r="B856" s="12" t="s">
        <v>956</v>
      </c>
      <c r="C856" s="12" t="s">
        <v>960</v>
      </c>
      <c r="D856" s="1" t="str">
        <f t="shared" si="27"/>
        <v>福井県大野市</v>
      </c>
      <c r="E856" s="12">
        <v>205</v>
      </c>
      <c r="F856" s="1">
        <f t="shared" si="26"/>
        <v>1</v>
      </c>
    </row>
    <row r="857" spans="1:6">
      <c r="A857" s="12">
        <v>206</v>
      </c>
      <c r="B857" s="12" t="s">
        <v>956</v>
      </c>
      <c r="C857" s="12" t="s">
        <v>961</v>
      </c>
      <c r="D857" s="1" t="str">
        <f t="shared" si="27"/>
        <v>福井県勝山市</v>
      </c>
      <c r="E857" s="12">
        <v>206</v>
      </c>
      <c r="F857" s="1">
        <f t="shared" si="26"/>
        <v>1</v>
      </c>
    </row>
    <row r="858" spans="1:6">
      <c r="A858" s="12">
        <v>207</v>
      </c>
      <c r="B858" s="12" t="s">
        <v>956</v>
      </c>
      <c r="C858" s="12" t="s">
        <v>962</v>
      </c>
      <c r="D858" s="1" t="str">
        <f t="shared" si="27"/>
        <v>福井県鯖江市</v>
      </c>
      <c r="E858" s="12">
        <v>207</v>
      </c>
      <c r="F858" s="1">
        <f t="shared" si="26"/>
        <v>1</v>
      </c>
    </row>
    <row r="859" spans="1:6">
      <c r="A859" s="12">
        <v>208</v>
      </c>
      <c r="B859" s="12" t="s">
        <v>956</v>
      </c>
      <c r="C859" s="12" t="s">
        <v>963</v>
      </c>
      <c r="D859" s="1" t="str">
        <f t="shared" si="27"/>
        <v>福井県あわら市</v>
      </c>
      <c r="E859" s="12">
        <v>208</v>
      </c>
      <c r="F859" s="1">
        <f t="shared" si="26"/>
        <v>1</v>
      </c>
    </row>
    <row r="860" spans="1:6">
      <c r="A860" s="12">
        <v>209</v>
      </c>
      <c r="B860" s="12" t="s">
        <v>956</v>
      </c>
      <c r="C860" s="12" t="s">
        <v>964</v>
      </c>
      <c r="D860" s="1" t="str">
        <f t="shared" si="27"/>
        <v>福井県越前市</v>
      </c>
      <c r="E860" s="12">
        <v>209</v>
      </c>
      <c r="F860" s="1">
        <f t="shared" si="26"/>
        <v>1</v>
      </c>
    </row>
    <row r="861" spans="1:6">
      <c r="A861" s="12">
        <v>210</v>
      </c>
      <c r="B861" s="12" t="s">
        <v>956</v>
      </c>
      <c r="C861" s="12" t="s">
        <v>965</v>
      </c>
      <c r="D861" s="1" t="str">
        <f t="shared" si="27"/>
        <v>福井県坂井市</v>
      </c>
      <c r="E861" s="12">
        <v>210</v>
      </c>
      <c r="F861" s="1">
        <f t="shared" si="26"/>
        <v>1</v>
      </c>
    </row>
    <row r="862" spans="1:6">
      <c r="A862" s="12">
        <v>322</v>
      </c>
      <c r="B862" s="12" t="s">
        <v>956</v>
      </c>
      <c r="C862" s="12" t="s">
        <v>966</v>
      </c>
      <c r="D862" s="1" t="str">
        <f t="shared" si="27"/>
        <v>福井県永平寺町</v>
      </c>
      <c r="E862" s="12">
        <v>322</v>
      </c>
      <c r="F862" s="1">
        <f t="shared" si="26"/>
        <v>1</v>
      </c>
    </row>
    <row r="863" spans="1:6">
      <c r="A863" s="12">
        <v>382</v>
      </c>
      <c r="B863" s="12" t="s">
        <v>956</v>
      </c>
      <c r="C863" s="12" t="s">
        <v>266</v>
      </c>
      <c r="D863" s="1" t="str">
        <f t="shared" si="27"/>
        <v>福井県池田町</v>
      </c>
      <c r="E863" s="12">
        <v>382</v>
      </c>
      <c r="F863" s="1">
        <f t="shared" si="26"/>
        <v>1</v>
      </c>
    </row>
    <row r="864" spans="1:6">
      <c r="A864" s="12">
        <v>404</v>
      </c>
      <c r="B864" s="12" t="s">
        <v>956</v>
      </c>
      <c r="C864" s="12" t="s">
        <v>967</v>
      </c>
      <c r="D864" s="1" t="str">
        <f t="shared" si="27"/>
        <v>福井県南越前町</v>
      </c>
      <c r="E864" s="12">
        <v>404</v>
      </c>
      <c r="F864" s="1">
        <f t="shared" si="26"/>
        <v>1</v>
      </c>
    </row>
    <row r="865" spans="1:6">
      <c r="A865" s="12">
        <v>423</v>
      </c>
      <c r="B865" s="12" t="s">
        <v>956</v>
      </c>
      <c r="C865" s="12" t="s">
        <v>968</v>
      </c>
      <c r="D865" s="1" t="str">
        <f t="shared" si="27"/>
        <v>福井県越前町</v>
      </c>
      <c r="E865" s="12">
        <v>423</v>
      </c>
      <c r="F865" s="1">
        <f t="shared" si="26"/>
        <v>1</v>
      </c>
    </row>
    <row r="866" spans="1:6">
      <c r="A866" s="12">
        <v>442</v>
      </c>
      <c r="B866" s="12" t="s">
        <v>956</v>
      </c>
      <c r="C866" s="12" t="s">
        <v>969</v>
      </c>
      <c r="D866" s="1" t="str">
        <f t="shared" si="27"/>
        <v>福井県美浜町</v>
      </c>
      <c r="E866" s="12">
        <v>442</v>
      </c>
      <c r="F866" s="1">
        <f t="shared" si="26"/>
        <v>1</v>
      </c>
    </row>
    <row r="867" spans="1:6">
      <c r="A867" s="12">
        <v>481</v>
      </c>
      <c r="B867" s="12" t="s">
        <v>956</v>
      </c>
      <c r="C867" s="12" t="s">
        <v>970</v>
      </c>
      <c r="D867" s="1" t="str">
        <f t="shared" si="27"/>
        <v>福井県高浜町</v>
      </c>
      <c r="E867" s="12">
        <v>481</v>
      </c>
      <c r="F867" s="1">
        <f t="shared" si="26"/>
        <v>1</v>
      </c>
    </row>
    <row r="868" spans="1:6">
      <c r="A868" s="12">
        <v>483</v>
      </c>
      <c r="B868" s="12" t="s">
        <v>956</v>
      </c>
      <c r="C868" s="12" t="s">
        <v>971</v>
      </c>
      <c r="D868" s="1" t="str">
        <f t="shared" si="27"/>
        <v>福井県おおい町</v>
      </c>
      <c r="E868" s="12">
        <v>483</v>
      </c>
      <c r="F868" s="1">
        <f t="shared" si="26"/>
        <v>1</v>
      </c>
    </row>
    <row r="869" spans="1:6">
      <c r="A869" s="12">
        <v>501</v>
      </c>
      <c r="B869" s="12" t="s">
        <v>956</v>
      </c>
      <c r="C869" s="12" t="s">
        <v>972</v>
      </c>
      <c r="D869" s="1" t="str">
        <f t="shared" si="27"/>
        <v>福井県若狭町</v>
      </c>
      <c r="E869" s="12">
        <v>501</v>
      </c>
      <c r="F869" s="1">
        <f t="shared" si="26"/>
        <v>1</v>
      </c>
    </row>
    <row r="870" spans="1:6">
      <c r="A870" s="12">
        <v>201</v>
      </c>
      <c r="B870" s="12" t="s">
        <v>973</v>
      </c>
      <c r="C870" s="12" t="s">
        <v>974</v>
      </c>
      <c r="D870" s="1" t="str">
        <f t="shared" si="27"/>
        <v>山梨県甲府市</v>
      </c>
      <c r="E870" s="12">
        <v>201</v>
      </c>
      <c r="F870" s="1">
        <f t="shared" si="26"/>
        <v>1</v>
      </c>
    </row>
    <row r="871" spans="1:6">
      <c r="A871" s="12">
        <v>202</v>
      </c>
      <c r="B871" s="12" t="s">
        <v>973</v>
      </c>
      <c r="C871" s="12" t="s">
        <v>975</v>
      </c>
      <c r="D871" s="1" t="str">
        <f t="shared" si="27"/>
        <v>山梨県富士吉田市</v>
      </c>
      <c r="E871" s="12">
        <v>202</v>
      </c>
      <c r="F871" s="1">
        <f t="shared" si="26"/>
        <v>1</v>
      </c>
    </row>
    <row r="872" spans="1:6">
      <c r="A872" s="12">
        <v>204</v>
      </c>
      <c r="B872" s="12" t="s">
        <v>973</v>
      </c>
      <c r="C872" s="12" t="s">
        <v>976</v>
      </c>
      <c r="D872" s="1" t="str">
        <f t="shared" si="27"/>
        <v>山梨県都留市</v>
      </c>
      <c r="E872" s="12">
        <v>204</v>
      </c>
      <c r="F872" s="1">
        <f t="shared" si="26"/>
        <v>1</v>
      </c>
    </row>
    <row r="873" spans="1:6">
      <c r="A873" s="12">
        <v>205</v>
      </c>
      <c r="B873" s="12" t="s">
        <v>973</v>
      </c>
      <c r="C873" s="12" t="s">
        <v>977</v>
      </c>
      <c r="D873" s="1" t="str">
        <f t="shared" si="27"/>
        <v>山梨県山梨市</v>
      </c>
      <c r="E873" s="12">
        <v>205</v>
      </c>
      <c r="F873" s="1">
        <f t="shared" si="26"/>
        <v>1</v>
      </c>
    </row>
    <row r="874" spans="1:6">
      <c r="A874" s="12">
        <v>206</v>
      </c>
      <c r="B874" s="12" t="s">
        <v>973</v>
      </c>
      <c r="C874" s="12" t="s">
        <v>978</v>
      </c>
      <c r="D874" s="1" t="str">
        <f t="shared" si="27"/>
        <v>山梨県大月市</v>
      </c>
      <c r="E874" s="12">
        <v>206</v>
      </c>
      <c r="F874" s="1">
        <f t="shared" si="26"/>
        <v>1</v>
      </c>
    </row>
    <row r="875" spans="1:6">
      <c r="A875" s="12">
        <v>207</v>
      </c>
      <c r="B875" s="12" t="s">
        <v>973</v>
      </c>
      <c r="C875" s="12" t="s">
        <v>979</v>
      </c>
      <c r="D875" s="1" t="str">
        <f t="shared" si="27"/>
        <v>山梨県韮崎市</v>
      </c>
      <c r="E875" s="12">
        <v>207</v>
      </c>
      <c r="F875" s="1">
        <f t="shared" si="26"/>
        <v>1</v>
      </c>
    </row>
    <row r="876" spans="1:6">
      <c r="A876" s="12">
        <v>208</v>
      </c>
      <c r="B876" s="12" t="s">
        <v>973</v>
      </c>
      <c r="C876" s="12" t="s">
        <v>980</v>
      </c>
      <c r="D876" s="1" t="str">
        <f t="shared" si="27"/>
        <v>山梨県南アルプス市</v>
      </c>
      <c r="E876" s="12">
        <v>208</v>
      </c>
      <c r="F876" s="1">
        <f t="shared" si="26"/>
        <v>1</v>
      </c>
    </row>
    <row r="877" spans="1:6">
      <c r="A877" s="12">
        <v>209</v>
      </c>
      <c r="B877" s="12" t="s">
        <v>973</v>
      </c>
      <c r="C877" s="12" t="s">
        <v>981</v>
      </c>
      <c r="D877" s="1" t="str">
        <f t="shared" si="27"/>
        <v>山梨県北杜市</v>
      </c>
      <c r="E877" s="12">
        <v>209</v>
      </c>
      <c r="F877" s="1">
        <f t="shared" si="26"/>
        <v>1</v>
      </c>
    </row>
    <row r="878" spans="1:6">
      <c r="A878" s="12">
        <v>210</v>
      </c>
      <c r="B878" s="12" t="s">
        <v>973</v>
      </c>
      <c r="C878" s="12" t="s">
        <v>982</v>
      </c>
      <c r="D878" s="1" t="str">
        <f t="shared" si="27"/>
        <v>山梨県甲斐市</v>
      </c>
      <c r="E878" s="12">
        <v>210</v>
      </c>
      <c r="F878" s="1">
        <f t="shared" si="26"/>
        <v>1</v>
      </c>
    </row>
    <row r="879" spans="1:6">
      <c r="A879" s="12">
        <v>211</v>
      </c>
      <c r="B879" s="12" t="s">
        <v>973</v>
      </c>
      <c r="C879" s="12" t="s">
        <v>983</v>
      </c>
      <c r="D879" s="1" t="str">
        <f t="shared" si="27"/>
        <v>山梨県笛吹市</v>
      </c>
      <c r="E879" s="12">
        <v>211</v>
      </c>
      <c r="F879" s="1">
        <f t="shared" si="26"/>
        <v>1</v>
      </c>
    </row>
    <row r="880" spans="1:6">
      <c r="A880" s="12">
        <v>212</v>
      </c>
      <c r="B880" s="12" t="s">
        <v>973</v>
      </c>
      <c r="C880" s="12" t="s">
        <v>984</v>
      </c>
      <c r="D880" s="1" t="str">
        <f t="shared" si="27"/>
        <v>山梨県上野原市</v>
      </c>
      <c r="E880" s="12">
        <v>212</v>
      </c>
      <c r="F880" s="1">
        <f t="shared" si="26"/>
        <v>1</v>
      </c>
    </row>
    <row r="881" spans="1:6">
      <c r="A881" s="12">
        <v>213</v>
      </c>
      <c r="B881" s="12" t="s">
        <v>973</v>
      </c>
      <c r="C881" s="12" t="s">
        <v>985</v>
      </c>
      <c r="D881" s="1" t="str">
        <f t="shared" si="27"/>
        <v>山梨県甲州市</v>
      </c>
      <c r="E881" s="12">
        <v>213</v>
      </c>
      <c r="F881" s="1">
        <f t="shared" si="26"/>
        <v>1</v>
      </c>
    </row>
    <row r="882" spans="1:6">
      <c r="A882" s="12">
        <v>214</v>
      </c>
      <c r="B882" s="12" t="s">
        <v>973</v>
      </c>
      <c r="C882" s="12" t="s">
        <v>986</v>
      </c>
      <c r="D882" s="1" t="str">
        <f t="shared" si="27"/>
        <v>山梨県中央市</v>
      </c>
      <c r="E882" s="12">
        <v>214</v>
      </c>
      <c r="F882" s="1">
        <f t="shared" si="26"/>
        <v>1</v>
      </c>
    </row>
    <row r="883" spans="1:6">
      <c r="A883" s="12">
        <v>346</v>
      </c>
      <c r="B883" s="12" t="s">
        <v>973</v>
      </c>
      <c r="C883" s="12" t="s">
        <v>987</v>
      </c>
      <c r="D883" s="1" t="str">
        <f t="shared" si="27"/>
        <v>山梨県市川三郷町</v>
      </c>
      <c r="E883" s="12">
        <v>346</v>
      </c>
      <c r="F883" s="1">
        <f t="shared" si="26"/>
        <v>1</v>
      </c>
    </row>
    <row r="884" spans="1:6">
      <c r="A884" s="12">
        <v>364</v>
      </c>
      <c r="B884" s="12" t="s">
        <v>973</v>
      </c>
      <c r="C884" s="12" t="s">
        <v>988</v>
      </c>
      <c r="D884" s="1" t="str">
        <f t="shared" si="27"/>
        <v>山梨県早川町</v>
      </c>
      <c r="E884" s="12">
        <v>364</v>
      </c>
      <c r="F884" s="1">
        <f t="shared" si="26"/>
        <v>1</v>
      </c>
    </row>
    <row r="885" spans="1:6">
      <c r="A885" s="12">
        <v>365</v>
      </c>
      <c r="B885" s="12" t="s">
        <v>973</v>
      </c>
      <c r="C885" s="12" t="s">
        <v>989</v>
      </c>
      <c r="D885" s="1" t="str">
        <f t="shared" si="27"/>
        <v>山梨県身延町</v>
      </c>
      <c r="E885" s="12">
        <v>365</v>
      </c>
      <c r="F885" s="1">
        <f t="shared" si="26"/>
        <v>1</v>
      </c>
    </row>
    <row r="886" spans="1:6">
      <c r="A886" s="12">
        <v>366</v>
      </c>
      <c r="B886" s="12" t="s">
        <v>973</v>
      </c>
      <c r="C886" s="12" t="s">
        <v>326</v>
      </c>
      <c r="D886" s="1" t="str">
        <f t="shared" si="27"/>
        <v>山梨県南部町</v>
      </c>
      <c r="E886" s="12">
        <v>366</v>
      </c>
      <c r="F886" s="1">
        <f t="shared" si="26"/>
        <v>1</v>
      </c>
    </row>
    <row r="887" spans="1:6">
      <c r="A887" s="12">
        <v>368</v>
      </c>
      <c r="B887" s="12" t="s">
        <v>973</v>
      </c>
      <c r="C887" s="12" t="s">
        <v>990</v>
      </c>
      <c r="D887" s="1" t="str">
        <f t="shared" si="27"/>
        <v>山梨県富士川町</v>
      </c>
      <c r="E887" s="12">
        <v>368</v>
      </c>
      <c r="F887" s="1">
        <f t="shared" si="26"/>
        <v>1</v>
      </c>
    </row>
    <row r="888" spans="1:6">
      <c r="A888" s="12">
        <v>384</v>
      </c>
      <c r="B888" s="12" t="s">
        <v>973</v>
      </c>
      <c r="C888" s="12" t="s">
        <v>991</v>
      </c>
      <c r="D888" s="1" t="str">
        <f t="shared" si="27"/>
        <v>山梨県昭和町</v>
      </c>
      <c r="E888" s="12">
        <v>384</v>
      </c>
      <c r="F888" s="1">
        <f t="shared" si="26"/>
        <v>1</v>
      </c>
    </row>
    <row r="889" spans="1:6">
      <c r="A889" s="12">
        <v>422</v>
      </c>
      <c r="B889" s="12" t="s">
        <v>973</v>
      </c>
      <c r="C889" s="12" t="s">
        <v>992</v>
      </c>
      <c r="D889" s="1" t="str">
        <f t="shared" si="27"/>
        <v>山梨県道志村</v>
      </c>
      <c r="E889" s="12">
        <v>422</v>
      </c>
      <c r="F889" s="1">
        <f t="shared" si="26"/>
        <v>1</v>
      </c>
    </row>
    <row r="890" spans="1:6">
      <c r="A890" s="12">
        <v>423</v>
      </c>
      <c r="B890" s="12" t="s">
        <v>973</v>
      </c>
      <c r="C890" s="12" t="s">
        <v>993</v>
      </c>
      <c r="D890" s="1" t="str">
        <f t="shared" si="27"/>
        <v>山梨県西桂町</v>
      </c>
      <c r="E890" s="12">
        <v>423</v>
      </c>
      <c r="F890" s="1">
        <f t="shared" si="26"/>
        <v>1</v>
      </c>
    </row>
    <row r="891" spans="1:6">
      <c r="A891" s="12">
        <v>424</v>
      </c>
      <c r="B891" s="12" t="s">
        <v>973</v>
      </c>
      <c r="C891" s="12" t="s">
        <v>994</v>
      </c>
      <c r="D891" s="1" t="str">
        <f t="shared" si="27"/>
        <v>山梨県忍野村</v>
      </c>
      <c r="E891" s="12">
        <v>424</v>
      </c>
      <c r="F891" s="1">
        <f t="shared" si="26"/>
        <v>1</v>
      </c>
    </row>
    <row r="892" spans="1:6">
      <c r="A892" s="12">
        <v>425</v>
      </c>
      <c r="B892" s="12" t="s">
        <v>973</v>
      </c>
      <c r="C892" s="12" t="s">
        <v>995</v>
      </c>
      <c r="D892" s="1" t="str">
        <f t="shared" si="27"/>
        <v>山梨県山中湖村</v>
      </c>
      <c r="E892" s="12">
        <v>425</v>
      </c>
      <c r="F892" s="1">
        <f t="shared" si="26"/>
        <v>1</v>
      </c>
    </row>
    <row r="893" spans="1:6">
      <c r="A893" s="12">
        <v>429</v>
      </c>
      <c r="B893" s="12" t="s">
        <v>973</v>
      </c>
      <c r="C893" s="12" t="s">
        <v>996</v>
      </c>
      <c r="D893" s="1" t="str">
        <f t="shared" si="27"/>
        <v>山梨県鳴沢村</v>
      </c>
      <c r="E893" s="12">
        <v>429</v>
      </c>
      <c r="F893" s="1">
        <f t="shared" si="26"/>
        <v>1</v>
      </c>
    </row>
    <row r="894" spans="1:6">
      <c r="A894" s="12">
        <v>430</v>
      </c>
      <c r="B894" s="12" t="s">
        <v>973</v>
      </c>
      <c r="C894" s="12" t="s">
        <v>997</v>
      </c>
      <c r="D894" s="1" t="str">
        <f t="shared" si="27"/>
        <v>山梨県富士河口湖町</v>
      </c>
      <c r="E894" s="12">
        <v>430</v>
      </c>
      <c r="F894" s="1">
        <f t="shared" si="26"/>
        <v>1</v>
      </c>
    </row>
    <row r="895" spans="1:6">
      <c r="A895" s="12">
        <v>442</v>
      </c>
      <c r="B895" s="12" t="s">
        <v>973</v>
      </c>
      <c r="C895" s="12" t="s">
        <v>998</v>
      </c>
      <c r="D895" s="1" t="str">
        <f t="shared" si="27"/>
        <v>山梨県小菅村</v>
      </c>
      <c r="E895" s="12">
        <v>442</v>
      </c>
      <c r="F895" s="1">
        <f t="shared" si="26"/>
        <v>1</v>
      </c>
    </row>
    <row r="896" spans="1:6">
      <c r="A896" s="12">
        <v>443</v>
      </c>
      <c r="B896" s="12" t="s">
        <v>973</v>
      </c>
      <c r="C896" s="12" t="s">
        <v>999</v>
      </c>
      <c r="D896" s="1" t="str">
        <f t="shared" si="27"/>
        <v>山梨県丹波山村</v>
      </c>
      <c r="E896" s="12">
        <v>443</v>
      </c>
      <c r="F896" s="1">
        <f t="shared" si="26"/>
        <v>1</v>
      </c>
    </row>
    <row r="897" spans="1:6">
      <c r="A897" s="12">
        <v>201</v>
      </c>
      <c r="B897" s="12" t="s">
        <v>1000</v>
      </c>
      <c r="C897" s="12" t="s">
        <v>1001</v>
      </c>
      <c r="D897" s="1" t="str">
        <f t="shared" si="27"/>
        <v>長野県長野市</v>
      </c>
      <c r="E897" s="12">
        <v>201</v>
      </c>
      <c r="F897" s="1">
        <f t="shared" si="26"/>
        <v>1</v>
      </c>
    </row>
    <row r="898" spans="1:6">
      <c r="A898" s="12">
        <v>202</v>
      </c>
      <c r="B898" s="12" t="s">
        <v>1000</v>
      </c>
      <c r="C898" s="12" t="s">
        <v>1002</v>
      </c>
      <c r="D898" s="1" t="str">
        <f t="shared" si="27"/>
        <v>長野県松本市</v>
      </c>
      <c r="E898" s="12">
        <v>202</v>
      </c>
      <c r="F898" s="1">
        <f t="shared" ref="F898:F961" si="28">COUNTIF(D:D,D898)</f>
        <v>1</v>
      </c>
    </row>
    <row r="899" spans="1:6">
      <c r="A899" s="12">
        <v>203</v>
      </c>
      <c r="B899" s="12" t="s">
        <v>1000</v>
      </c>
      <c r="C899" s="12" t="s">
        <v>1003</v>
      </c>
      <c r="D899" s="1" t="str">
        <f t="shared" ref="D899:D962" si="29">B899&amp;C899</f>
        <v>長野県上田市</v>
      </c>
      <c r="E899" s="12">
        <v>203</v>
      </c>
      <c r="F899" s="1">
        <f t="shared" si="28"/>
        <v>1</v>
      </c>
    </row>
    <row r="900" spans="1:6">
      <c r="A900" s="12">
        <v>204</v>
      </c>
      <c r="B900" s="12" t="s">
        <v>1000</v>
      </c>
      <c r="C900" s="12" t="s">
        <v>1004</v>
      </c>
      <c r="D900" s="1" t="str">
        <f t="shared" si="29"/>
        <v>長野県岡谷市</v>
      </c>
      <c r="E900" s="12">
        <v>204</v>
      </c>
      <c r="F900" s="1">
        <f t="shared" si="28"/>
        <v>1</v>
      </c>
    </row>
    <row r="901" spans="1:6">
      <c r="A901" s="12">
        <v>205</v>
      </c>
      <c r="B901" s="12" t="s">
        <v>1000</v>
      </c>
      <c r="C901" s="12" t="s">
        <v>1005</v>
      </c>
      <c r="D901" s="1" t="str">
        <f t="shared" si="29"/>
        <v>長野県飯田市</v>
      </c>
      <c r="E901" s="12">
        <v>205</v>
      </c>
      <c r="F901" s="1">
        <f t="shared" si="28"/>
        <v>1</v>
      </c>
    </row>
    <row r="902" spans="1:6">
      <c r="A902" s="12">
        <v>206</v>
      </c>
      <c r="B902" s="12" t="s">
        <v>1000</v>
      </c>
      <c r="C902" s="12" t="s">
        <v>1006</v>
      </c>
      <c r="D902" s="1" t="str">
        <f t="shared" si="29"/>
        <v>長野県諏訪市</v>
      </c>
      <c r="E902" s="12">
        <v>206</v>
      </c>
      <c r="F902" s="1">
        <f t="shared" si="28"/>
        <v>1</v>
      </c>
    </row>
    <row r="903" spans="1:6">
      <c r="A903" s="12">
        <v>207</v>
      </c>
      <c r="B903" s="12" t="s">
        <v>1000</v>
      </c>
      <c r="C903" s="12" t="s">
        <v>1007</v>
      </c>
      <c r="D903" s="1" t="str">
        <f t="shared" si="29"/>
        <v>長野県須坂市</v>
      </c>
      <c r="E903" s="12">
        <v>207</v>
      </c>
      <c r="F903" s="1">
        <f t="shared" si="28"/>
        <v>1</v>
      </c>
    </row>
    <row r="904" spans="1:6">
      <c r="A904" s="12">
        <v>208</v>
      </c>
      <c r="B904" s="12" t="s">
        <v>1000</v>
      </c>
      <c r="C904" s="12" t="s">
        <v>1008</v>
      </c>
      <c r="D904" s="1" t="str">
        <f t="shared" si="29"/>
        <v>長野県小諸市</v>
      </c>
      <c r="E904" s="12">
        <v>208</v>
      </c>
      <c r="F904" s="1">
        <f t="shared" si="28"/>
        <v>1</v>
      </c>
    </row>
    <row r="905" spans="1:6">
      <c r="A905" s="12">
        <v>209</v>
      </c>
      <c r="B905" s="12" t="s">
        <v>1000</v>
      </c>
      <c r="C905" s="12" t="s">
        <v>1009</v>
      </c>
      <c r="D905" s="1" t="str">
        <f t="shared" si="29"/>
        <v>長野県伊那市</v>
      </c>
      <c r="E905" s="12">
        <v>209</v>
      </c>
      <c r="F905" s="1">
        <f t="shared" si="28"/>
        <v>1</v>
      </c>
    </row>
    <row r="906" spans="1:6">
      <c r="A906" s="12">
        <v>210</v>
      </c>
      <c r="B906" s="12" t="s">
        <v>1000</v>
      </c>
      <c r="C906" s="12" t="s">
        <v>1010</v>
      </c>
      <c r="D906" s="1" t="str">
        <f t="shared" si="29"/>
        <v>長野県駒ヶ根市</v>
      </c>
      <c r="E906" s="12">
        <v>210</v>
      </c>
      <c r="F906" s="1">
        <f t="shared" si="28"/>
        <v>1</v>
      </c>
    </row>
    <row r="907" spans="1:6">
      <c r="A907" s="12">
        <v>211</v>
      </c>
      <c r="B907" s="12" t="s">
        <v>1000</v>
      </c>
      <c r="C907" s="12" t="s">
        <v>1011</v>
      </c>
      <c r="D907" s="1" t="str">
        <f t="shared" si="29"/>
        <v>長野県中野市</v>
      </c>
      <c r="E907" s="12">
        <v>211</v>
      </c>
      <c r="F907" s="1">
        <f t="shared" si="28"/>
        <v>1</v>
      </c>
    </row>
    <row r="908" spans="1:6">
      <c r="A908" s="12">
        <v>212</v>
      </c>
      <c r="B908" s="12" t="s">
        <v>1000</v>
      </c>
      <c r="C908" s="12" t="s">
        <v>1012</v>
      </c>
      <c r="D908" s="1" t="str">
        <f t="shared" si="29"/>
        <v>長野県大町市</v>
      </c>
      <c r="E908" s="12">
        <v>212</v>
      </c>
      <c r="F908" s="1">
        <f t="shared" si="28"/>
        <v>1</v>
      </c>
    </row>
    <row r="909" spans="1:6">
      <c r="A909" s="12">
        <v>213</v>
      </c>
      <c r="B909" s="12" t="s">
        <v>1000</v>
      </c>
      <c r="C909" s="12" t="s">
        <v>1013</v>
      </c>
      <c r="D909" s="1" t="str">
        <f t="shared" si="29"/>
        <v>長野県飯山市</v>
      </c>
      <c r="E909" s="12">
        <v>213</v>
      </c>
      <c r="F909" s="1">
        <f t="shared" si="28"/>
        <v>1</v>
      </c>
    </row>
    <row r="910" spans="1:6">
      <c r="A910" s="12">
        <v>214</v>
      </c>
      <c r="B910" s="12" t="s">
        <v>1000</v>
      </c>
      <c r="C910" s="12" t="s">
        <v>1014</v>
      </c>
      <c r="D910" s="1" t="str">
        <f t="shared" si="29"/>
        <v>長野県茅野市</v>
      </c>
      <c r="E910" s="12">
        <v>214</v>
      </c>
      <c r="F910" s="1">
        <f t="shared" si="28"/>
        <v>1</v>
      </c>
    </row>
    <row r="911" spans="1:6">
      <c r="A911" s="12">
        <v>215</v>
      </c>
      <c r="B911" s="12" t="s">
        <v>1000</v>
      </c>
      <c r="C911" s="12" t="s">
        <v>1015</v>
      </c>
      <c r="D911" s="1" t="str">
        <f t="shared" si="29"/>
        <v>長野県塩尻市</v>
      </c>
      <c r="E911" s="12">
        <v>215</v>
      </c>
      <c r="F911" s="1">
        <f t="shared" si="28"/>
        <v>1</v>
      </c>
    </row>
    <row r="912" spans="1:6">
      <c r="A912" s="12">
        <v>217</v>
      </c>
      <c r="B912" s="12" t="s">
        <v>1000</v>
      </c>
      <c r="C912" s="12" t="s">
        <v>1016</v>
      </c>
      <c r="D912" s="1" t="str">
        <f t="shared" si="29"/>
        <v>長野県佐久市</v>
      </c>
      <c r="E912" s="12">
        <v>217</v>
      </c>
      <c r="F912" s="1">
        <f t="shared" si="28"/>
        <v>1</v>
      </c>
    </row>
    <row r="913" spans="1:6">
      <c r="A913" s="12">
        <v>218</v>
      </c>
      <c r="B913" s="12" t="s">
        <v>1000</v>
      </c>
      <c r="C913" s="12" t="s">
        <v>1017</v>
      </c>
      <c r="D913" s="1" t="str">
        <f t="shared" si="29"/>
        <v>長野県千曲市</v>
      </c>
      <c r="E913" s="12">
        <v>218</v>
      </c>
      <c r="F913" s="1">
        <f t="shared" si="28"/>
        <v>1</v>
      </c>
    </row>
    <row r="914" spans="1:6">
      <c r="A914" s="12">
        <v>219</v>
      </c>
      <c r="B914" s="12" t="s">
        <v>1000</v>
      </c>
      <c r="C914" s="12" t="s">
        <v>1018</v>
      </c>
      <c r="D914" s="1" t="str">
        <f t="shared" si="29"/>
        <v>長野県東御市</v>
      </c>
      <c r="E914" s="12">
        <v>219</v>
      </c>
      <c r="F914" s="1">
        <f t="shared" si="28"/>
        <v>1</v>
      </c>
    </row>
    <row r="915" spans="1:6">
      <c r="A915" s="12">
        <v>220</v>
      </c>
      <c r="B915" s="12" t="s">
        <v>1000</v>
      </c>
      <c r="C915" s="12" t="s">
        <v>1019</v>
      </c>
      <c r="D915" s="1" t="str">
        <f t="shared" si="29"/>
        <v>長野県安曇野市</v>
      </c>
      <c r="E915" s="12">
        <v>220</v>
      </c>
      <c r="F915" s="1">
        <f t="shared" si="28"/>
        <v>1</v>
      </c>
    </row>
    <row r="916" spans="1:6">
      <c r="A916" s="12">
        <v>303</v>
      </c>
      <c r="B916" s="12" t="s">
        <v>1000</v>
      </c>
      <c r="C916" s="12" t="s">
        <v>1020</v>
      </c>
      <c r="D916" s="1" t="str">
        <f t="shared" si="29"/>
        <v>長野県小海町</v>
      </c>
      <c r="E916" s="12">
        <v>303</v>
      </c>
      <c r="F916" s="1">
        <f t="shared" si="28"/>
        <v>1</v>
      </c>
    </row>
    <row r="917" spans="1:6">
      <c r="A917" s="12">
        <v>304</v>
      </c>
      <c r="B917" s="12" t="s">
        <v>1000</v>
      </c>
      <c r="C917" s="12" t="s">
        <v>1021</v>
      </c>
      <c r="D917" s="1" t="str">
        <f t="shared" si="29"/>
        <v>長野県川上村</v>
      </c>
      <c r="E917" s="12">
        <v>304</v>
      </c>
      <c r="F917" s="1">
        <f t="shared" si="28"/>
        <v>1</v>
      </c>
    </row>
    <row r="918" spans="1:6">
      <c r="A918" s="12">
        <v>305</v>
      </c>
      <c r="B918" s="12" t="s">
        <v>1000</v>
      </c>
      <c r="C918" s="12" t="s">
        <v>612</v>
      </c>
      <c r="D918" s="1" t="str">
        <f t="shared" si="29"/>
        <v>長野県南牧村</v>
      </c>
      <c r="E918" s="12">
        <v>305</v>
      </c>
      <c r="F918" s="1">
        <f t="shared" si="28"/>
        <v>1</v>
      </c>
    </row>
    <row r="919" spans="1:6">
      <c r="A919" s="12">
        <v>306</v>
      </c>
      <c r="B919" s="12" t="s">
        <v>1000</v>
      </c>
      <c r="C919" s="12" t="s">
        <v>1022</v>
      </c>
      <c r="D919" s="1" t="str">
        <f t="shared" si="29"/>
        <v>長野県南相木村</v>
      </c>
      <c r="E919" s="12">
        <v>306</v>
      </c>
      <c r="F919" s="1">
        <f t="shared" si="28"/>
        <v>1</v>
      </c>
    </row>
    <row r="920" spans="1:6">
      <c r="A920" s="12">
        <v>307</v>
      </c>
      <c r="B920" s="12" t="s">
        <v>1000</v>
      </c>
      <c r="C920" s="12" t="s">
        <v>1023</v>
      </c>
      <c r="D920" s="1" t="str">
        <f t="shared" si="29"/>
        <v>長野県北相木村</v>
      </c>
      <c r="E920" s="12">
        <v>307</v>
      </c>
      <c r="F920" s="1">
        <f t="shared" si="28"/>
        <v>1</v>
      </c>
    </row>
    <row r="921" spans="1:6">
      <c r="A921" s="12">
        <v>309</v>
      </c>
      <c r="B921" s="12" t="s">
        <v>1000</v>
      </c>
      <c r="C921" s="12" t="s">
        <v>1024</v>
      </c>
      <c r="D921" s="1" t="str">
        <f t="shared" si="29"/>
        <v>長野県佐久穂町</v>
      </c>
      <c r="E921" s="12">
        <v>309</v>
      </c>
      <c r="F921" s="1">
        <f t="shared" si="28"/>
        <v>1</v>
      </c>
    </row>
    <row r="922" spans="1:6">
      <c r="A922" s="12">
        <v>321</v>
      </c>
      <c r="B922" s="12" t="s">
        <v>1000</v>
      </c>
      <c r="C922" s="12" t="s">
        <v>1025</v>
      </c>
      <c r="D922" s="1" t="str">
        <f t="shared" si="29"/>
        <v>長野県軽井沢町</v>
      </c>
      <c r="E922" s="12">
        <v>321</v>
      </c>
      <c r="F922" s="1">
        <f t="shared" si="28"/>
        <v>1</v>
      </c>
    </row>
    <row r="923" spans="1:6">
      <c r="A923" s="12">
        <v>323</v>
      </c>
      <c r="B923" s="12" t="s">
        <v>1000</v>
      </c>
      <c r="C923" s="12" t="s">
        <v>1026</v>
      </c>
      <c r="D923" s="1" t="str">
        <f t="shared" si="29"/>
        <v>長野県御代田町</v>
      </c>
      <c r="E923" s="12">
        <v>323</v>
      </c>
      <c r="F923" s="1">
        <f t="shared" si="28"/>
        <v>1</v>
      </c>
    </row>
    <row r="924" spans="1:6">
      <c r="A924" s="12">
        <v>324</v>
      </c>
      <c r="B924" s="12" t="s">
        <v>1000</v>
      </c>
      <c r="C924" s="12" t="s">
        <v>1027</v>
      </c>
      <c r="D924" s="1" t="str">
        <f t="shared" si="29"/>
        <v>長野県立科町</v>
      </c>
      <c r="E924" s="12">
        <v>324</v>
      </c>
      <c r="F924" s="1">
        <f t="shared" si="28"/>
        <v>1</v>
      </c>
    </row>
    <row r="925" spans="1:6">
      <c r="A925" s="12">
        <v>349</v>
      </c>
      <c r="B925" s="12" t="s">
        <v>1000</v>
      </c>
      <c r="C925" s="12" t="s">
        <v>1028</v>
      </c>
      <c r="D925" s="1" t="str">
        <f t="shared" si="29"/>
        <v>長野県青木村</v>
      </c>
      <c r="E925" s="12">
        <v>349</v>
      </c>
      <c r="F925" s="1">
        <f t="shared" si="28"/>
        <v>1</v>
      </c>
    </row>
    <row r="926" spans="1:6">
      <c r="A926" s="12">
        <v>350</v>
      </c>
      <c r="B926" s="12" t="s">
        <v>1000</v>
      </c>
      <c r="C926" s="12" t="s">
        <v>1029</v>
      </c>
      <c r="D926" s="1" t="str">
        <f t="shared" si="29"/>
        <v>長野県長和町</v>
      </c>
      <c r="E926" s="12">
        <v>350</v>
      </c>
      <c r="F926" s="1">
        <f t="shared" si="28"/>
        <v>1</v>
      </c>
    </row>
    <row r="927" spans="1:6">
      <c r="A927" s="12">
        <v>361</v>
      </c>
      <c r="B927" s="12" t="s">
        <v>1000</v>
      </c>
      <c r="C927" s="12" t="s">
        <v>1030</v>
      </c>
      <c r="D927" s="1" t="str">
        <f t="shared" si="29"/>
        <v>長野県下諏訪町</v>
      </c>
      <c r="E927" s="12">
        <v>361</v>
      </c>
      <c r="F927" s="1">
        <f t="shared" si="28"/>
        <v>1</v>
      </c>
    </row>
    <row r="928" spans="1:6">
      <c r="A928" s="12">
        <v>362</v>
      </c>
      <c r="B928" s="12" t="s">
        <v>1000</v>
      </c>
      <c r="C928" s="12" t="s">
        <v>1031</v>
      </c>
      <c r="D928" s="1" t="str">
        <f t="shared" si="29"/>
        <v>長野県富士見町</v>
      </c>
      <c r="E928" s="12">
        <v>362</v>
      </c>
      <c r="F928" s="1">
        <f t="shared" si="28"/>
        <v>1</v>
      </c>
    </row>
    <row r="929" spans="1:6">
      <c r="A929" s="12">
        <v>363</v>
      </c>
      <c r="B929" s="12" t="s">
        <v>1000</v>
      </c>
      <c r="C929" s="12" t="s">
        <v>1032</v>
      </c>
      <c r="D929" s="1" t="str">
        <f t="shared" si="29"/>
        <v>長野県原村</v>
      </c>
      <c r="E929" s="12">
        <v>363</v>
      </c>
      <c r="F929" s="1">
        <f t="shared" si="28"/>
        <v>1</v>
      </c>
    </row>
    <row r="930" spans="1:6">
      <c r="A930" s="12">
        <v>382</v>
      </c>
      <c r="B930" s="12" t="s">
        <v>1000</v>
      </c>
      <c r="C930" s="12" t="s">
        <v>1033</v>
      </c>
      <c r="D930" s="1" t="str">
        <f t="shared" si="29"/>
        <v>長野県辰野町</v>
      </c>
      <c r="E930" s="12">
        <v>382</v>
      </c>
      <c r="F930" s="1">
        <f t="shared" si="28"/>
        <v>1</v>
      </c>
    </row>
    <row r="931" spans="1:6">
      <c r="A931" s="12">
        <v>383</v>
      </c>
      <c r="B931" s="12" t="s">
        <v>1000</v>
      </c>
      <c r="C931" s="12" t="s">
        <v>1034</v>
      </c>
      <c r="D931" s="1" t="str">
        <f t="shared" si="29"/>
        <v>長野県箕輪町</v>
      </c>
      <c r="E931" s="12">
        <v>383</v>
      </c>
      <c r="F931" s="1">
        <f t="shared" si="28"/>
        <v>1</v>
      </c>
    </row>
    <row r="932" spans="1:6">
      <c r="A932" s="12">
        <v>384</v>
      </c>
      <c r="B932" s="12" t="s">
        <v>1000</v>
      </c>
      <c r="C932" s="12" t="s">
        <v>1035</v>
      </c>
      <c r="D932" s="1" t="str">
        <f t="shared" si="29"/>
        <v>長野県飯島町</v>
      </c>
      <c r="E932" s="12">
        <v>384</v>
      </c>
      <c r="F932" s="1">
        <f t="shared" si="28"/>
        <v>1</v>
      </c>
    </row>
    <row r="933" spans="1:6">
      <c r="A933" s="12">
        <v>385</v>
      </c>
      <c r="B933" s="12" t="s">
        <v>1000</v>
      </c>
      <c r="C933" s="12" t="s">
        <v>1036</v>
      </c>
      <c r="D933" s="1" t="str">
        <f t="shared" si="29"/>
        <v>長野県南箕輪村</v>
      </c>
      <c r="E933" s="12">
        <v>385</v>
      </c>
      <c r="F933" s="1">
        <f t="shared" si="28"/>
        <v>1</v>
      </c>
    </row>
    <row r="934" spans="1:6">
      <c r="A934" s="12">
        <v>386</v>
      </c>
      <c r="B934" s="12" t="s">
        <v>1000</v>
      </c>
      <c r="C934" s="12" t="s">
        <v>1037</v>
      </c>
      <c r="D934" s="1" t="str">
        <f t="shared" si="29"/>
        <v>長野県中川村</v>
      </c>
      <c r="E934" s="12">
        <v>386</v>
      </c>
      <c r="F934" s="1">
        <f t="shared" si="28"/>
        <v>1</v>
      </c>
    </row>
    <row r="935" spans="1:6">
      <c r="A935" s="12">
        <v>388</v>
      </c>
      <c r="B935" s="12" t="s">
        <v>1000</v>
      </c>
      <c r="C935" s="12" t="s">
        <v>1038</v>
      </c>
      <c r="D935" s="1" t="str">
        <f t="shared" si="29"/>
        <v>長野県宮田村</v>
      </c>
      <c r="E935" s="12">
        <v>388</v>
      </c>
      <c r="F935" s="1">
        <f t="shared" si="28"/>
        <v>1</v>
      </c>
    </row>
    <row r="936" spans="1:6">
      <c r="A936" s="12">
        <v>402</v>
      </c>
      <c r="B936" s="12" t="s">
        <v>1000</v>
      </c>
      <c r="C936" s="12" t="s">
        <v>1039</v>
      </c>
      <c r="D936" s="1" t="str">
        <f t="shared" si="29"/>
        <v>長野県松川町</v>
      </c>
      <c r="E936" s="12">
        <v>402</v>
      </c>
      <c r="F936" s="1">
        <f t="shared" si="28"/>
        <v>1</v>
      </c>
    </row>
    <row r="937" spans="1:6">
      <c r="A937" s="12">
        <v>403</v>
      </c>
      <c r="B937" s="12" t="s">
        <v>1000</v>
      </c>
      <c r="C937" s="12" t="s">
        <v>1040</v>
      </c>
      <c r="D937" s="1" t="str">
        <f t="shared" si="29"/>
        <v>長野県高森町</v>
      </c>
      <c r="E937" s="12">
        <v>403</v>
      </c>
      <c r="F937" s="1">
        <f t="shared" si="28"/>
        <v>1</v>
      </c>
    </row>
    <row r="938" spans="1:6">
      <c r="A938" s="12">
        <v>404</v>
      </c>
      <c r="B938" s="12" t="s">
        <v>1000</v>
      </c>
      <c r="C938" s="12" t="s">
        <v>1041</v>
      </c>
      <c r="D938" s="1" t="str">
        <f t="shared" si="29"/>
        <v>長野県阿南町</v>
      </c>
      <c r="E938" s="12">
        <v>404</v>
      </c>
      <c r="F938" s="1">
        <f t="shared" si="28"/>
        <v>1</v>
      </c>
    </row>
    <row r="939" spans="1:6">
      <c r="A939" s="12">
        <v>407</v>
      </c>
      <c r="B939" s="12" t="s">
        <v>1000</v>
      </c>
      <c r="C939" s="12" t="s">
        <v>1042</v>
      </c>
      <c r="D939" s="1" t="str">
        <f t="shared" si="29"/>
        <v>長野県阿智村</v>
      </c>
      <c r="E939" s="12">
        <v>407</v>
      </c>
      <c r="F939" s="1">
        <f t="shared" si="28"/>
        <v>1</v>
      </c>
    </row>
    <row r="940" spans="1:6">
      <c r="A940" s="12">
        <v>409</v>
      </c>
      <c r="B940" s="12" t="s">
        <v>1000</v>
      </c>
      <c r="C940" s="12" t="s">
        <v>1043</v>
      </c>
      <c r="D940" s="1" t="str">
        <f t="shared" si="29"/>
        <v>長野県平谷村</v>
      </c>
      <c r="E940" s="12">
        <v>409</v>
      </c>
      <c r="F940" s="1">
        <f t="shared" si="28"/>
        <v>1</v>
      </c>
    </row>
    <row r="941" spans="1:6">
      <c r="A941" s="12">
        <v>410</v>
      </c>
      <c r="B941" s="12" t="s">
        <v>1000</v>
      </c>
      <c r="C941" s="12" t="s">
        <v>1044</v>
      </c>
      <c r="D941" s="1" t="str">
        <f t="shared" si="29"/>
        <v>長野県根羽村</v>
      </c>
      <c r="E941" s="12">
        <v>410</v>
      </c>
      <c r="F941" s="1">
        <f t="shared" si="28"/>
        <v>1</v>
      </c>
    </row>
    <row r="942" spans="1:6">
      <c r="A942" s="12">
        <v>411</v>
      </c>
      <c r="B942" s="12" t="s">
        <v>1000</v>
      </c>
      <c r="C942" s="12" t="s">
        <v>1045</v>
      </c>
      <c r="D942" s="1" t="str">
        <f t="shared" si="29"/>
        <v>長野県下條村</v>
      </c>
      <c r="E942" s="12">
        <v>411</v>
      </c>
      <c r="F942" s="1">
        <f t="shared" si="28"/>
        <v>1</v>
      </c>
    </row>
    <row r="943" spans="1:6">
      <c r="A943" s="12">
        <v>412</v>
      </c>
      <c r="B943" s="12" t="s">
        <v>1000</v>
      </c>
      <c r="C943" s="12" t="s">
        <v>1046</v>
      </c>
      <c r="D943" s="1" t="str">
        <f t="shared" si="29"/>
        <v>長野県売木村</v>
      </c>
      <c r="E943" s="12">
        <v>412</v>
      </c>
      <c r="F943" s="1">
        <f t="shared" si="28"/>
        <v>1</v>
      </c>
    </row>
    <row r="944" spans="1:6">
      <c r="A944" s="12">
        <v>413</v>
      </c>
      <c r="B944" s="12" t="s">
        <v>1000</v>
      </c>
      <c r="C944" s="12" t="s">
        <v>1047</v>
      </c>
      <c r="D944" s="1" t="str">
        <f t="shared" si="29"/>
        <v>長野県天龍村</v>
      </c>
      <c r="E944" s="12">
        <v>413</v>
      </c>
      <c r="F944" s="1">
        <f t="shared" si="28"/>
        <v>1</v>
      </c>
    </row>
    <row r="945" spans="1:6">
      <c r="A945" s="12">
        <v>414</v>
      </c>
      <c r="B945" s="12" t="s">
        <v>1000</v>
      </c>
      <c r="C945" s="12" t="s">
        <v>1048</v>
      </c>
      <c r="D945" s="1" t="str">
        <f t="shared" si="29"/>
        <v>長野県泰阜村</v>
      </c>
      <c r="E945" s="12">
        <v>414</v>
      </c>
      <c r="F945" s="1">
        <f t="shared" si="28"/>
        <v>1</v>
      </c>
    </row>
    <row r="946" spans="1:6">
      <c r="A946" s="12">
        <v>415</v>
      </c>
      <c r="B946" s="12" t="s">
        <v>1000</v>
      </c>
      <c r="C946" s="12" t="s">
        <v>1049</v>
      </c>
      <c r="D946" s="1" t="str">
        <f t="shared" si="29"/>
        <v>長野県喬木村</v>
      </c>
      <c r="E946" s="12">
        <v>415</v>
      </c>
      <c r="F946" s="1">
        <f t="shared" si="28"/>
        <v>1</v>
      </c>
    </row>
    <row r="947" spans="1:6">
      <c r="A947" s="12">
        <v>416</v>
      </c>
      <c r="B947" s="12" t="s">
        <v>1000</v>
      </c>
      <c r="C947" s="12" t="s">
        <v>1050</v>
      </c>
      <c r="D947" s="1" t="str">
        <f t="shared" si="29"/>
        <v>長野県豊丘村</v>
      </c>
      <c r="E947" s="12">
        <v>416</v>
      </c>
      <c r="F947" s="1">
        <f t="shared" si="28"/>
        <v>1</v>
      </c>
    </row>
    <row r="948" spans="1:6">
      <c r="A948" s="12">
        <v>417</v>
      </c>
      <c r="B948" s="12" t="s">
        <v>1000</v>
      </c>
      <c r="C948" s="12" t="s">
        <v>1051</v>
      </c>
      <c r="D948" s="1" t="str">
        <f t="shared" si="29"/>
        <v>長野県大鹿村</v>
      </c>
      <c r="E948" s="12">
        <v>417</v>
      </c>
      <c r="F948" s="1">
        <f t="shared" si="28"/>
        <v>1</v>
      </c>
    </row>
    <row r="949" spans="1:6">
      <c r="A949" s="12">
        <v>422</v>
      </c>
      <c r="B949" s="12" t="s">
        <v>1000</v>
      </c>
      <c r="C949" s="12" t="s">
        <v>1052</v>
      </c>
      <c r="D949" s="1" t="str">
        <f t="shared" si="29"/>
        <v>長野県上松町</v>
      </c>
      <c r="E949" s="12">
        <v>422</v>
      </c>
      <c r="F949" s="1">
        <f t="shared" si="28"/>
        <v>1</v>
      </c>
    </row>
    <row r="950" spans="1:6">
      <c r="A950" s="12">
        <v>423</v>
      </c>
      <c r="B950" s="12" t="s">
        <v>1000</v>
      </c>
      <c r="C950" s="12" t="s">
        <v>1053</v>
      </c>
      <c r="D950" s="1" t="str">
        <f t="shared" si="29"/>
        <v>長野県南木曽町</v>
      </c>
      <c r="E950" s="12">
        <v>423</v>
      </c>
      <c r="F950" s="1">
        <f t="shared" si="28"/>
        <v>1</v>
      </c>
    </row>
    <row r="951" spans="1:6">
      <c r="A951" s="12">
        <v>425</v>
      </c>
      <c r="B951" s="12" t="s">
        <v>1000</v>
      </c>
      <c r="C951" s="12" t="s">
        <v>1054</v>
      </c>
      <c r="D951" s="1" t="str">
        <f t="shared" si="29"/>
        <v>長野県木祖村</v>
      </c>
      <c r="E951" s="12">
        <v>425</v>
      </c>
      <c r="F951" s="1">
        <f t="shared" si="28"/>
        <v>1</v>
      </c>
    </row>
    <row r="952" spans="1:6">
      <c r="A952" s="12">
        <v>429</v>
      </c>
      <c r="B952" s="12" t="s">
        <v>1000</v>
      </c>
      <c r="C952" s="12" t="s">
        <v>1055</v>
      </c>
      <c r="D952" s="1" t="str">
        <f t="shared" si="29"/>
        <v>長野県王滝村</v>
      </c>
      <c r="E952" s="12">
        <v>429</v>
      </c>
      <c r="F952" s="1">
        <f t="shared" si="28"/>
        <v>1</v>
      </c>
    </row>
    <row r="953" spans="1:6">
      <c r="A953" s="12">
        <v>430</v>
      </c>
      <c r="B953" s="12" t="s">
        <v>1000</v>
      </c>
      <c r="C953" s="12" t="s">
        <v>1056</v>
      </c>
      <c r="D953" s="1" t="str">
        <f t="shared" si="29"/>
        <v>長野県大桑村</v>
      </c>
      <c r="E953" s="12">
        <v>430</v>
      </c>
      <c r="F953" s="1">
        <f t="shared" si="28"/>
        <v>1</v>
      </c>
    </row>
    <row r="954" spans="1:6">
      <c r="A954" s="12">
        <v>432</v>
      </c>
      <c r="B954" s="12" t="s">
        <v>1000</v>
      </c>
      <c r="C954" s="12" t="s">
        <v>1057</v>
      </c>
      <c r="D954" s="1" t="str">
        <f t="shared" si="29"/>
        <v>長野県木曽町</v>
      </c>
      <c r="E954" s="12">
        <v>432</v>
      </c>
      <c r="F954" s="1">
        <f t="shared" si="28"/>
        <v>1</v>
      </c>
    </row>
    <row r="955" spans="1:6">
      <c r="A955" s="12">
        <v>446</v>
      </c>
      <c r="B955" s="12" t="s">
        <v>1000</v>
      </c>
      <c r="C955" s="12" t="s">
        <v>1058</v>
      </c>
      <c r="D955" s="1" t="str">
        <f t="shared" si="29"/>
        <v>長野県麻績村</v>
      </c>
      <c r="E955" s="12">
        <v>446</v>
      </c>
      <c r="F955" s="1">
        <f t="shared" si="28"/>
        <v>1</v>
      </c>
    </row>
    <row r="956" spans="1:6">
      <c r="A956" s="12">
        <v>448</v>
      </c>
      <c r="B956" s="12" t="s">
        <v>1000</v>
      </c>
      <c r="C956" s="12" t="s">
        <v>1059</v>
      </c>
      <c r="D956" s="1" t="str">
        <f t="shared" si="29"/>
        <v>長野県生坂村</v>
      </c>
      <c r="E956" s="12">
        <v>448</v>
      </c>
      <c r="F956" s="1">
        <f t="shared" si="28"/>
        <v>1</v>
      </c>
    </row>
    <row r="957" spans="1:6">
      <c r="A957" s="12">
        <v>450</v>
      </c>
      <c r="B957" s="12" t="s">
        <v>1000</v>
      </c>
      <c r="C957" s="12" t="s">
        <v>1060</v>
      </c>
      <c r="D957" s="1" t="str">
        <f t="shared" si="29"/>
        <v>長野県山形村</v>
      </c>
      <c r="E957" s="12">
        <v>450</v>
      </c>
      <c r="F957" s="1">
        <f t="shared" si="28"/>
        <v>1</v>
      </c>
    </row>
    <row r="958" spans="1:6">
      <c r="A958" s="12">
        <v>451</v>
      </c>
      <c r="B958" s="12" t="s">
        <v>1000</v>
      </c>
      <c r="C958" s="12" t="s">
        <v>1061</v>
      </c>
      <c r="D958" s="1" t="str">
        <f t="shared" si="29"/>
        <v>長野県朝日村</v>
      </c>
      <c r="E958" s="12">
        <v>451</v>
      </c>
      <c r="F958" s="1">
        <f t="shared" si="28"/>
        <v>1</v>
      </c>
    </row>
    <row r="959" spans="1:6">
      <c r="A959" s="12">
        <v>452</v>
      </c>
      <c r="B959" s="12" t="s">
        <v>1000</v>
      </c>
      <c r="C959" s="12" t="s">
        <v>1062</v>
      </c>
      <c r="D959" s="1" t="str">
        <f t="shared" si="29"/>
        <v>長野県筑北村</v>
      </c>
      <c r="E959" s="12">
        <v>452</v>
      </c>
      <c r="F959" s="1">
        <f t="shared" si="28"/>
        <v>1</v>
      </c>
    </row>
    <row r="960" spans="1:6">
      <c r="A960" s="12">
        <v>481</v>
      </c>
      <c r="B960" s="12" t="s">
        <v>1000</v>
      </c>
      <c r="C960" s="12" t="s">
        <v>266</v>
      </c>
      <c r="D960" s="1" t="str">
        <f t="shared" si="29"/>
        <v>長野県池田町</v>
      </c>
      <c r="E960" s="12">
        <v>481</v>
      </c>
      <c r="F960" s="1">
        <f t="shared" si="28"/>
        <v>1</v>
      </c>
    </row>
    <row r="961" spans="1:6">
      <c r="A961" s="12">
        <v>482</v>
      </c>
      <c r="B961" s="12" t="s">
        <v>1000</v>
      </c>
      <c r="C961" s="12" t="s">
        <v>1063</v>
      </c>
      <c r="D961" s="1" t="str">
        <f t="shared" si="29"/>
        <v>長野県松川村</v>
      </c>
      <c r="E961" s="12">
        <v>482</v>
      </c>
      <c r="F961" s="1">
        <f t="shared" si="28"/>
        <v>1</v>
      </c>
    </row>
    <row r="962" spans="1:6">
      <c r="A962" s="12">
        <v>485</v>
      </c>
      <c r="B962" s="12" t="s">
        <v>1000</v>
      </c>
      <c r="C962" s="12" t="s">
        <v>1064</v>
      </c>
      <c r="D962" s="1" t="str">
        <f t="shared" si="29"/>
        <v>長野県白馬村</v>
      </c>
      <c r="E962" s="12">
        <v>485</v>
      </c>
      <c r="F962" s="1">
        <f t="shared" ref="F962:F1025" si="30">COUNTIF(D:D,D962)</f>
        <v>1</v>
      </c>
    </row>
    <row r="963" spans="1:6">
      <c r="A963" s="12">
        <v>486</v>
      </c>
      <c r="B963" s="12" t="s">
        <v>1000</v>
      </c>
      <c r="C963" s="12" t="s">
        <v>1065</v>
      </c>
      <c r="D963" s="1" t="str">
        <f t="shared" ref="D963:D1022" si="31">B963&amp;C963</f>
        <v>長野県小谷村</v>
      </c>
      <c r="E963" s="12">
        <v>486</v>
      </c>
      <c r="F963" s="1">
        <f t="shared" si="30"/>
        <v>1</v>
      </c>
    </row>
    <row r="964" spans="1:6">
      <c r="A964" s="12">
        <v>521</v>
      </c>
      <c r="B964" s="12" t="s">
        <v>1000</v>
      </c>
      <c r="C964" s="12" t="s">
        <v>1066</v>
      </c>
      <c r="D964" s="1" t="str">
        <f t="shared" si="31"/>
        <v>長野県坂城町</v>
      </c>
      <c r="E964" s="12">
        <v>521</v>
      </c>
      <c r="F964" s="1">
        <f t="shared" si="30"/>
        <v>1</v>
      </c>
    </row>
    <row r="965" spans="1:6">
      <c r="A965" s="12">
        <v>541</v>
      </c>
      <c r="B965" s="12" t="s">
        <v>1000</v>
      </c>
      <c r="C965" s="12" t="s">
        <v>1067</v>
      </c>
      <c r="D965" s="1" t="str">
        <f t="shared" si="31"/>
        <v>長野県小布施町</v>
      </c>
      <c r="E965" s="12">
        <v>541</v>
      </c>
      <c r="F965" s="1">
        <f t="shared" si="30"/>
        <v>1</v>
      </c>
    </row>
    <row r="966" spans="1:6">
      <c r="A966" s="12">
        <v>543</v>
      </c>
      <c r="B966" s="12" t="s">
        <v>1000</v>
      </c>
      <c r="C966" s="12" t="s">
        <v>618</v>
      </c>
      <c r="D966" s="1" t="str">
        <f t="shared" si="31"/>
        <v>長野県高山村</v>
      </c>
      <c r="E966" s="12">
        <v>543</v>
      </c>
      <c r="F966" s="1">
        <f t="shared" si="30"/>
        <v>1</v>
      </c>
    </row>
    <row r="967" spans="1:6">
      <c r="A967" s="12">
        <v>561</v>
      </c>
      <c r="B967" s="12" t="s">
        <v>1000</v>
      </c>
      <c r="C967" s="12" t="s">
        <v>1068</v>
      </c>
      <c r="D967" s="1" t="str">
        <f t="shared" si="31"/>
        <v>長野県山ノ内町</v>
      </c>
      <c r="E967" s="12">
        <v>561</v>
      </c>
      <c r="F967" s="1">
        <f t="shared" si="30"/>
        <v>1</v>
      </c>
    </row>
    <row r="968" spans="1:6">
      <c r="A968" s="12">
        <v>562</v>
      </c>
      <c r="B968" s="12" t="s">
        <v>1000</v>
      </c>
      <c r="C968" s="12" t="s">
        <v>1069</v>
      </c>
      <c r="D968" s="1" t="str">
        <f t="shared" si="31"/>
        <v>長野県木島平村</v>
      </c>
      <c r="E968" s="12">
        <v>562</v>
      </c>
      <c r="F968" s="1">
        <f t="shared" si="30"/>
        <v>1</v>
      </c>
    </row>
    <row r="969" spans="1:6">
      <c r="A969" s="12">
        <v>563</v>
      </c>
      <c r="B969" s="12" t="s">
        <v>1000</v>
      </c>
      <c r="C969" s="12" t="s">
        <v>1070</v>
      </c>
      <c r="D969" s="1" t="str">
        <f t="shared" si="31"/>
        <v>長野県野沢温泉村</v>
      </c>
      <c r="E969" s="12">
        <v>563</v>
      </c>
      <c r="F969" s="1">
        <f t="shared" si="30"/>
        <v>1</v>
      </c>
    </row>
    <row r="970" spans="1:6">
      <c r="A970" s="12">
        <v>583</v>
      </c>
      <c r="B970" s="12" t="s">
        <v>1000</v>
      </c>
      <c r="C970" s="12" t="s">
        <v>1071</v>
      </c>
      <c r="D970" s="1" t="str">
        <f t="shared" si="31"/>
        <v>長野県信濃町</v>
      </c>
      <c r="E970" s="12">
        <v>583</v>
      </c>
      <c r="F970" s="1">
        <f t="shared" si="30"/>
        <v>1</v>
      </c>
    </row>
    <row r="971" spans="1:6">
      <c r="A971" s="12">
        <v>588</v>
      </c>
      <c r="B971" s="12" t="s">
        <v>1000</v>
      </c>
      <c r="C971" s="12" t="s">
        <v>1072</v>
      </c>
      <c r="D971" s="1" t="str">
        <f t="shared" si="31"/>
        <v>長野県小川村</v>
      </c>
      <c r="E971" s="12">
        <v>588</v>
      </c>
      <c r="F971" s="1">
        <f t="shared" si="30"/>
        <v>1</v>
      </c>
    </row>
    <row r="972" spans="1:6">
      <c r="A972" s="12">
        <v>590</v>
      </c>
      <c r="B972" s="12" t="s">
        <v>1000</v>
      </c>
      <c r="C972" s="12" t="s">
        <v>1073</v>
      </c>
      <c r="D972" s="1" t="str">
        <f t="shared" si="31"/>
        <v>長野県飯綱町</v>
      </c>
      <c r="E972" s="12">
        <v>590</v>
      </c>
      <c r="F972" s="1">
        <f t="shared" si="30"/>
        <v>1</v>
      </c>
    </row>
    <row r="973" spans="1:6">
      <c r="A973" s="12">
        <v>602</v>
      </c>
      <c r="B973" s="12" t="s">
        <v>1000</v>
      </c>
      <c r="C973" s="12" t="s">
        <v>1074</v>
      </c>
      <c r="D973" s="1" t="str">
        <f t="shared" si="31"/>
        <v>長野県栄村</v>
      </c>
      <c r="E973" s="12">
        <v>602</v>
      </c>
      <c r="F973" s="1">
        <f t="shared" si="30"/>
        <v>1</v>
      </c>
    </row>
    <row r="974" spans="1:6">
      <c r="A974" s="12">
        <v>201</v>
      </c>
      <c r="B974" s="12" t="s">
        <v>1075</v>
      </c>
      <c r="C974" s="12" t="s">
        <v>1076</v>
      </c>
      <c r="D974" s="1" t="str">
        <f t="shared" si="31"/>
        <v>岐阜県岐阜市</v>
      </c>
      <c r="E974" s="12">
        <v>201</v>
      </c>
      <c r="F974" s="1">
        <f t="shared" si="30"/>
        <v>1</v>
      </c>
    </row>
    <row r="975" spans="1:6">
      <c r="A975" s="12">
        <v>202</v>
      </c>
      <c r="B975" s="12" t="s">
        <v>1075</v>
      </c>
      <c r="C975" s="12" t="s">
        <v>1077</v>
      </c>
      <c r="D975" s="1" t="str">
        <f t="shared" si="31"/>
        <v>岐阜県大垣市</v>
      </c>
      <c r="E975" s="12">
        <v>202</v>
      </c>
      <c r="F975" s="1">
        <f t="shared" si="30"/>
        <v>1</v>
      </c>
    </row>
    <row r="976" spans="1:6">
      <c r="A976" s="12">
        <v>203</v>
      </c>
      <c r="B976" s="12" t="s">
        <v>1075</v>
      </c>
      <c r="C976" s="12" t="s">
        <v>1078</v>
      </c>
      <c r="D976" s="1" t="str">
        <f t="shared" si="31"/>
        <v>岐阜県高山市</v>
      </c>
      <c r="E976" s="12">
        <v>203</v>
      </c>
      <c r="F976" s="1">
        <f t="shared" si="30"/>
        <v>1</v>
      </c>
    </row>
    <row r="977" spans="1:6">
      <c r="A977" s="12">
        <v>204</v>
      </c>
      <c r="B977" s="12" t="s">
        <v>1075</v>
      </c>
      <c r="C977" s="12" t="s">
        <v>1079</v>
      </c>
      <c r="D977" s="1" t="str">
        <f t="shared" si="31"/>
        <v>岐阜県多治見市</v>
      </c>
      <c r="E977" s="12">
        <v>204</v>
      </c>
      <c r="F977" s="1">
        <f t="shared" si="30"/>
        <v>1</v>
      </c>
    </row>
    <row r="978" spans="1:6">
      <c r="A978" s="12">
        <v>205</v>
      </c>
      <c r="B978" s="12" t="s">
        <v>1075</v>
      </c>
      <c r="C978" s="12" t="s">
        <v>1080</v>
      </c>
      <c r="D978" s="1" t="str">
        <f t="shared" si="31"/>
        <v>岐阜県関市</v>
      </c>
      <c r="E978" s="12">
        <v>205</v>
      </c>
      <c r="F978" s="1">
        <f t="shared" si="30"/>
        <v>1</v>
      </c>
    </row>
    <row r="979" spans="1:6">
      <c r="A979" s="12">
        <v>206</v>
      </c>
      <c r="B979" s="12" t="s">
        <v>1075</v>
      </c>
      <c r="C979" s="12" t="s">
        <v>1081</v>
      </c>
      <c r="D979" s="1" t="str">
        <f t="shared" si="31"/>
        <v>岐阜県中津川市</v>
      </c>
      <c r="E979" s="12">
        <v>206</v>
      </c>
      <c r="F979" s="1">
        <f t="shared" si="30"/>
        <v>1</v>
      </c>
    </row>
    <row r="980" spans="1:6">
      <c r="A980" s="12">
        <v>207</v>
      </c>
      <c r="B980" s="12" t="s">
        <v>1075</v>
      </c>
      <c r="C980" s="12" t="s">
        <v>1082</v>
      </c>
      <c r="D980" s="1" t="str">
        <f t="shared" si="31"/>
        <v>岐阜県美濃市</v>
      </c>
      <c r="E980" s="12">
        <v>207</v>
      </c>
      <c r="F980" s="1">
        <f t="shared" si="30"/>
        <v>1</v>
      </c>
    </row>
    <row r="981" spans="1:6">
      <c r="A981" s="12">
        <v>208</v>
      </c>
      <c r="B981" s="12" t="s">
        <v>1075</v>
      </c>
      <c r="C981" s="12" t="s">
        <v>1083</v>
      </c>
      <c r="D981" s="1" t="str">
        <f t="shared" si="31"/>
        <v>岐阜県瑞浪市</v>
      </c>
      <c r="E981" s="12">
        <v>208</v>
      </c>
      <c r="F981" s="1">
        <f t="shared" si="30"/>
        <v>1</v>
      </c>
    </row>
    <row r="982" spans="1:6">
      <c r="A982" s="12">
        <v>209</v>
      </c>
      <c r="B982" s="12" t="s">
        <v>1075</v>
      </c>
      <c r="C982" s="12" t="s">
        <v>1084</v>
      </c>
      <c r="D982" s="1" t="str">
        <f t="shared" si="31"/>
        <v>岐阜県羽島市</v>
      </c>
      <c r="E982" s="12">
        <v>209</v>
      </c>
      <c r="F982" s="1">
        <f t="shared" si="30"/>
        <v>1</v>
      </c>
    </row>
    <row r="983" spans="1:6">
      <c r="A983" s="12">
        <v>210</v>
      </c>
      <c r="B983" s="12" t="s">
        <v>1075</v>
      </c>
      <c r="C983" s="12" t="s">
        <v>1085</v>
      </c>
      <c r="D983" s="1" t="str">
        <f t="shared" si="31"/>
        <v>岐阜県恵那市</v>
      </c>
      <c r="E983" s="12">
        <v>210</v>
      </c>
      <c r="F983" s="1">
        <f t="shared" si="30"/>
        <v>1</v>
      </c>
    </row>
    <row r="984" spans="1:6">
      <c r="A984" s="12">
        <v>211</v>
      </c>
      <c r="B984" s="12" t="s">
        <v>1075</v>
      </c>
      <c r="C984" s="12" t="s">
        <v>1086</v>
      </c>
      <c r="D984" s="1" t="str">
        <f t="shared" si="31"/>
        <v>岐阜県美濃加茂市</v>
      </c>
      <c r="E984" s="12">
        <v>211</v>
      </c>
      <c r="F984" s="1">
        <f t="shared" si="30"/>
        <v>1</v>
      </c>
    </row>
    <row r="985" spans="1:6">
      <c r="A985" s="12">
        <v>212</v>
      </c>
      <c r="B985" s="12" t="s">
        <v>1075</v>
      </c>
      <c r="C985" s="12" t="s">
        <v>1087</v>
      </c>
      <c r="D985" s="1" t="str">
        <f t="shared" si="31"/>
        <v>岐阜県土岐市</v>
      </c>
      <c r="E985" s="12">
        <v>212</v>
      </c>
      <c r="F985" s="1">
        <f t="shared" si="30"/>
        <v>1</v>
      </c>
    </row>
    <row r="986" spans="1:6">
      <c r="A986" s="12">
        <v>213</v>
      </c>
      <c r="B986" s="12" t="s">
        <v>1075</v>
      </c>
      <c r="C986" s="12" t="s">
        <v>1088</v>
      </c>
      <c r="D986" s="1" t="str">
        <f t="shared" si="31"/>
        <v>岐阜県各務原市</v>
      </c>
      <c r="E986" s="12">
        <v>213</v>
      </c>
      <c r="F986" s="1">
        <f t="shared" si="30"/>
        <v>1</v>
      </c>
    </row>
    <row r="987" spans="1:6">
      <c r="A987" s="12">
        <v>214</v>
      </c>
      <c r="B987" s="12" t="s">
        <v>1075</v>
      </c>
      <c r="C987" s="12" t="s">
        <v>1089</v>
      </c>
      <c r="D987" s="1" t="str">
        <f t="shared" si="31"/>
        <v>岐阜県可児市</v>
      </c>
      <c r="E987" s="12">
        <v>214</v>
      </c>
      <c r="F987" s="1">
        <f t="shared" si="30"/>
        <v>1</v>
      </c>
    </row>
    <row r="988" spans="1:6">
      <c r="A988" s="12">
        <v>215</v>
      </c>
      <c r="B988" s="12" t="s">
        <v>1075</v>
      </c>
      <c r="C988" s="12" t="s">
        <v>1090</v>
      </c>
      <c r="D988" s="1" t="str">
        <f t="shared" si="31"/>
        <v>岐阜県山県市</v>
      </c>
      <c r="E988" s="12">
        <v>215</v>
      </c>
      <c r="F988" s="1">
        <f t="shared" si="30"/>
        <v>1</v>
      </c>
    </row>
    <row r="989" spans="1:6">
      <c r="A989" s="12">
        <v>216</v>
      </c>
      <c r="B989" s="12" t="s">
        <v>1075</v>
      </c>
      <c r="C989" s="12" t="s">
        <v>1091</v>
      </c>
      <c r="D989" s="1" t="str">
        <f t="shared" si="31"/>
        <v>岐阜県瑞穂市</v>
      </c>
      <c r="E989" s="12">
        <v>216</v>
      </c>
      <c r="F989" s="1">
        <f t="shared" si="30"/>
        <v>1</v>
      </c>
    </row>
    <row r="990" spans="1:6">
      <c r="A990" s="12">
        <v>217</v>
      </c>
      <c r="B990" s="12" t="s">
        <v>1075</v>
      </c>
      <c r="C990" s="12" t="s">
        <v>1092</v>
      </c>
      <c r="D990" s="1" t="str">
        <f t="shared" si="31"/>
        <v>岐阜県飛騨市</v>
      </c>
      <c r="E990" s="12">
        <v>217</v>
      </c>
      <c r="F990" s="1">
        <f t="shared" si="30"/>
        <v>1</v>
      </c>
    </row>
    <row r="991" spans="1:6">
      <c r="A991" s="12">
        <v>218</v>
      </c>
      <c r="B991" s="12" t="s">
        <v>1075</v>
      </c>
      <c r="C991" s="12" t="s">
        <v>1093</v>
      </c>
      <c r="D991" s="1" t="str">
        <f t="shared" si="31"/>
        <v>岐阜県本巣市</v>
      </c>
      <c r="E991" s="12">
        <v>218</v>
      </c>
      <c r="F991" s="1">
        <f t="shared" si="30"/>
        <v>1</v>
      </c>
    </row>
    <row r="992" spans="1:6">
      <c r="A992" s="12">
        <v>219</v>
      </c>
      <c r="B992" s="12" t="s">
        <v>1075</v>
      </c>
      <c r="C992" s="12" t="s">
        <v>1094</v>
      </c>
      <c r="D992" s="1" t="str">
        <f t="shared" si="31"/>
        <v>岐阜県郡上市</v>
      </c>
      <c r="E992" s="12">
        <v>219</v>
      </c>
      <c r="F992" s="1">
        <f t="shared" si="30"/>
        <v>1</v>
      </c>
    </row>
    <row r="993" spans="1:6">
      <c r="A993" s="12">
        <v>220</v>
      </c>
      <c r="B993" s="12" t="s">
        <v>1075</v>
      </c>
      <c r="C993" s="12" t="s">
        <v>1095</v>
      </c>
      <c r="D993" s="1" t="str">
        <f t="shared" si="31"/>
        <v>岐阜県下呂市</v>
      </c>
      <c r="E993" s="12">
        <v>220</v>
      </c>
      <c r="F993" s="1">
        <f t="shared" si="30"/>
        <v>1</v>
      </c>
    </row>
    <row r="994" spans="1:6">
      <c r="A994" s="12">
        <v>221</v>
      </c>
      <c r="B994" s="12" t="s">
        <v>1075</v>
      </c>
      <c r="C994" s="12" t="s">
        <v>1096</v>
      </c>
      <c r="D994" s="1" t="str">
        <f t="shared" si="31"/>
        <v>岐阜県海津市</v>
      </c>
      <c r="E994" s="12">
        <v>221</v>
      </c>
      <c r="F994" s="1">
        <f t="shared" si="30"/>
        <v>1</v>
      </c>
    </row>
    <row r="995" spans="1:6">
      <c r="A995" s="12">
        <v>302</v>
      </c>
      <c r="B995" s="12" t="s">
        <v>1075</v>
      </c>
      <c r="C995" s="12" t="s">
        <v>1097</v>
      </c>
      <c r="D995" s="1" t="str">
        <f t="shared" si="31"/>
        <v>岐阜県岐南町</v>
      </c>
      <c r="E995" s="12">
        <v>302</v>
      </c>
      <c r="F995" s="1">
        <f t="shared" si="30"/>
        <v>1</v>
      </c>
    </row>
    <row r="996" spans="1:6">
      <c r="A996" s="12">
        <v>303</v>
      </c>
      <c r="B996" s="12" t="s">
        <v>1075</v>
      </c>
      <c r="C996" s="12" t="s">
        <v>1098</v>
      </c>
      <c r="D996" s="1" t="str">
        <f t="shared" si="31"/>
        <v>岐阜県笠松町</v>
      </c>
      <c r="E996" s="12">
        <v>303</v>
      </c>
      <c r="F996" s="1">
        <f t="shared" si="30"/>
        <v>1</v>
      </c>
    </row>
    <row r="997" spans="1:6">
      <c r="A997" s="12">
        <v>341</v>
      </c>
      <c r="B997" s="12" t="s">
        <v>1075</v>
      </c>
      <c r="C997" s="12" t="s">
        <v>1099</v>
      </c>
      <c r="D997" s="1" t="str">
        <f t="shared" si="31"/>
        <v>岐阜県養老町</v>
      </c>
      <c r="E997" s="12">
        <v>341</v>
      </c>
      <c r="F997" s="1">
        <f t="shared" si="30"/>
        <v>1</v>
      </c>
    </row>
    <row r="998" spans="1:6">
      <c r="A998" s="12">
        <v>361</v>
      </c>
      <c r="B998" s="12" t="s">
        <v>1075</v>
      </c>
      <c r="C998" s="12" t="s">
        <v>1100</v>
      </c>
      <c r="D998" s="1" t="str">
        <f t="shared" si="31"/>
        <v>岐阜県垂井町</v>
      </c>
      <c r="E998" s="12">
        <v>361</v>
      </c>
      <c r="F998" s="1">
        <f t="shared" si="30"/>
        <v>1</v>
      </c>
    </row>
    <row r="999" spans="1:6">
      <c r="A999" s="12">
        <v>362</v>
      </c>
      <c r="B999" s="12" t="s">
        <v>1075</v>
      </c>
      <c r="C999" s="12" t="s">
        <v>1101</v>
      </c>
      <c r="D999" s="1" t="str">
        <f t="shared" si="31"/>
        <v>岐阜県関ケ原町</v>
      </c>
      <c r="E999" s="12">
        <v>362</v>
      </c>
      <c r="F999" s="1">
        <f t="shared" si="30"/>
        <v>1</v>
      </c>
    </row>
    <row r="1000" spans="1:6">
      <c r="A1000" s="12">
        <v>381</v>
      </c>
      <c r="B1000" s="12" t="s">
        <v>1075</v>
      </c>
      <c r="C1000" s="12" t="s">
        <v>1102</v>
      </c>
      <c r="D1000" s="1" t="str">
        <f t="shared" si="31"/>
        <v>岐阜県神戸町</v>
      </c>
      <c r="E1000" s="12">
        <v>381</v>
      </c>
      <c r="F1000" s="1">
        <f t="shared" si="30"/>
        <v>1</v>
      </c>
    </row>
    <row r="1001" spans="1:6">
      <c r="A1001" s="12">
        <v>382</v>
      </c>
      <c r="B1001" s="12" t="s">
        <v>1075</v>
      </c>
      <c r="C1001" s="12" t="s">
        <v>1103</v>
      </c>
      <c r="D1001" s="1" t="str">
        <f t="shared" si="31"/>
        <v>岐阜県輪之内町</v>
      </c>
      <c r="E1001" s="12">
        <v>382</v>
      </c>
      <c r="F1001" s="1">
        <f t="shared" si="30"/>
        <v>1</v>
      </c>
    </row>
    <row r="1002" spans="1:6">
      <c r="A1002" s="12">
        <v>383</v>
      </c>
      <c r="B1002" s="12" t="s">
        <v>1075</v>
      </c>
      <c r="C1002" s="12" t="s">
        <v>1104</v>
      </c>
      <c r="D1002" s="1" t="str">
        <f t="shared" si="31"/>
        <v>岐阜県安八町</v>
      </c>
      <c r="E1002" s="12">
        <v>383</v>
      </c>
      <c r="F1002" s="1">
        <f t="shared" si="30"/>
        <v>1</v>
      </c>
    </row>
    <row r="1003" spans="1:6">
      <c r="A1003" s="12">
        <v>401</v>
      </c>
      <c r="B1003" s="12" t="s">
        <v>1075</v>
      </c>
      <c r="C1003" s="12" t="s">
        <v>1105</v>
      </c>
      <c r="D1003" s="1" t="str">
        <f t="shared" si="31"/>
        <v>岐阜県揖斐川町</v>
      </c>
      <c r="E1003" s="12">
        <v>401</v>
      </c>
      <c r="F1003" s="1">
        <f t="shared" si="30"/>
        <v>1</v>
      </c>
    </row>
    <row r="1004" spans="1:6">
      <c r="A1004" s="12">
        <v>403</v>
      </c>
      <c r="B1004" s="12" t="s">
        <v>1075</v>
      </c>
      <c r="C1004" s="12" t="s">
        <v>1106</v>
      </c>
      <c r="D1004" s="1" t="str">
        <f t="shared" si="31"/>
        <v>岐阜県大野町</v>
      </c>
      <c r="E1004" s="12">
        <v>403</v>
      </c>
      <c r="F1004" s="1">
        <f t="shared" si="30"/>
        <v>1</v>
      </c>
    </row>
    <row r="1005" spans="1:6">
      <c r="A1005" s="12">
        <v>404</v>
      </c>
      <c r="B1005" s="12" t="s">
        <v>1075</v>
      </c>
      <c r="C1005" s="12" t="s">
        <v>266</v>
      </c>
      <c r="D1005" s="1" t="str">
        <f t="shared" si="31"/>
        <v>岐阜県池田町</v>
      </c>
      <c r="E1005" s="12">
        <v>404</v>
      </c>
      <c r="F1005" s="1">
        <f t="shared" si="30"/>
        <v>1</v>
      </c>
    </row>
    <row r="1006" spans="1:6">
      <c r="A1006" s="12">
        <v>421</v>
      </c>
      <c r="B1006" s="12" t="s">
        <v>1075</v>
      </c>
      <c r="C1006" s="12" t="s">
        <v>1107</v>
      </c>
      <c r="D1006" s="1" t="str">
        <f t="shared" si="31"/>
        <v>岐阜県北方町</v>
      </c>
      <c r="E1006" s="12">
        <v>421</v>
      </c>
      <c r="F1006" s="1">
        <f t="shared" si="30"/>
        <v>1</v>
      </c>
    </row>
    <row r="1007" spans="1:6">
      <c r="A1007" s="12">
        <v>501</v>
      </c>
      <c r="B1007" s="12" t="s">
        <v>1075</v>
      </c>
      <c r="C1007" s="12" t="s">
        <v>1108</v>
      </c>
      <c r="D1007" s="1" t="str">
        <f t="shared" si="31"/>
        <v>岐阜県坂祝町</v>
      </c>
      <c r="E1007" s="12">
        <v>501</v>
      </c>
      <c r="F1007" s="1">
        <f t="shared" si="30"/>
        <v>1</v>
      </c>
    </row>
    <row r="1008" spans="1:6">
      <c r="A1008" s="12">
        <v>502</v>
      </c>
      <c r="B1008" s="12" t="s">
        <v>1075</v>
      </c>
      <c r="C1008" s="12" t="s">
        <v>1109</v>
      </c>
      <c r="D1008" s="1" t="str">
        <f t="shared" si="31"/>
        <v>岐阜県富加町</v>
      </c>
      <c r="E1008" s="12">
        <v>502</v>
      </c>
      <c r="F1008" s="1">
        <f t="shared" si="30"/>
        <v>1</v>
      </c>
    </row>
    <row r="1009" spans="1:6">
      <c r="A1009" s="12">
        <v>503</v>
      </c>
      <c r="B1009" s="12" t="s">
        <v>1075</v>
      </c>
      <c r="C1009" s="12" t="s">
        <v>1110</v>
      </c>
      <c r="D1009" s="1" t="str">
        <f t="shared" si="31"/>
        <v>岐阜県川辺町</v>
      </c>
      <c r="E1009" s="12">
        <v>503</v>
      </c>
      <c r="F1009" s="1">
        <f t="shared" si="30"/>
        <v>1</v>
      </c>
    </row>
    <row r="1010" spans="1:6">
      <c r="A1010" s="12">
        <v>504</v>
      </c>
      <c r="B1010" s="12" t="s">
        <v>1075</v>
      </c>
      <c r="C1010" s="12" t="s">
        <v>1111</v>
      </c>
      <c r="D1010" s="1" t="str">
        <f t="shared" si="31"/>
        <v>岐阜県七宗町</v>
      </c>
      <c r="E1010" s="12">
        <v>504</v>
      </c>
      <c r="F1010" s="1">
        <f t="shared" si="30"/>
        <v>1</v>
      </c>
    </row>
    <row r="1011" spans="1:6">
      <c r="A1011" s="12">
        <v>505</v>
      </c>
      <c r="B1011" s="12" t="s">
        <v>1075</v>
      </c>
      <c r="C1011" s="12" t="s">
        <v>1112</v>
      </c>
      <c r="D1011" s="1" t="str">
        <f t="shared" si="31"/>
        <v>岐阜県八百津町</v>
      </c>
      <c r="E1011" s="12">
        <v>505</v>
      </c>
      <c r="F1011" s="1">
        <f t="shared" si="30"/>
        <v>1</v>
      </c>
    </row>
    <row r="1012" spans="1:6">
      <c r="A1012" s="12">
        <v>506</v>
      </c>
      <c r="B1012" s="12" t="s">
        <v>1075</v>
      </c>
      <c r="C1012" s="12" t="s">
        <v>1113</v>
      </c>
      <c r="D1012" s="1" t="str">
        <f t="shared" si="31"/>
        <v>岐阜県白川町</v>
      </c>
      <c r="E1012" s="12">
        <v>506</v>
      </c>
      <c r="F1012" s="1">
        <f t="shared" si="30"/>
        <v>1</v>
      </c>
    </row>
    <row r="1013" spans="1:6">
      <c r="A1013" s="12">
        <v>507</v>
      </c>
      <c r="B1013" s="12" t="s">
        <v>1075</v>
      </c>
      <c r="C1013" s="12" t="s">
        <v>1114</v>
      </c>
      <c r="D1013" s="1" t="str">
        <f t="shared" si="31"/>
        <v>岐阜県東白川村</v>
      </c>
      <c r="E1013" s="12">
        <v>507</v>
      </c>
      <c r="F1013" s="1">
        <f t="shared" si="30"/>
        <v>1</v>
      </c>
    </row>
    <row r="1014" spans="1:6">
      <c r="A1014" s="12">
        <v>521</v>
      </c>
      <c r="B1014" s="12" t="s">
        <v>1075</v>
      </c>
      <c r="C1014" s="12" t="s">
        <v>1115</v>
      </c>
      <c r="D1014" s="1" t="str">
        <f t="shared" si="31"/>
        <v>岐阜県御嵩町</v>
      </c>
      <c r="E1014" s="12">
        <v>521</v>
      </c>
      <c r="F1014" s="1">
        <f t="shared" si="30"/>
        <v>1</v>
      </c>
    </row>
    <row r="1015" spans="1:6">
      <c r="A1015" s="12">
        <v>604</v>
      </c>
      <c r="B1015" s="12" t="s">
        <v>1075</v>
      </c>
      <c r="C1015" s="12" t="s">
        <v>1116</v>
      </c>
      <c r="D1015" s="1" t="str">
        <f t="shared" si="31"/>
        <v>岐阜県白川村</v>
      </c>
      <c r="E1015" s="12">
        <v>604</v>
      </c>
      <c r="F1015" s="1">
        <f t="shared" si="30"/>
        <v>1</v>
      </c>
    </row>
    <row r="1016" spans="1:6">
      <c r="A1016" s="12">
        <v>101</v>
      </c>
      <c r="B1016" s="12" t="s">
        <v>1117</v>
      </c>
      <c r="C1016" s="12" t="s">
        <v>1118</v>
      </c>
      <c r="D1016" s="1" t="str">
        <f t="shared" si="31"/>
        <v>静岡県静岡市葵区</v>
      </c>
      <c r="E1016" s="12">
        <v>101</v>
      </c>
      <c r="F1016" s="1">
        <f t="shared" si="30"/>
        <v>1</v>
      </c>
    </row>
    <row r="1017" spans="1:6">
      <c r="A1017" s="12">
        <v>102</v>
      </c>
      <c r="B1017" s="12" t="s">
        <v>1117</v>
      </c>
      <c r="C1017" s="12" t="s">
        <v>1119</v>
      </c>
      <c r="D1017" s="1" t="str">
        <f t="shared" si="31"/>
        <v>静岡県静岡市駿河区</v>
      </c>
      <c r="E1017" s="12">
        <v>102</v>
      </c>
      <c r="F1017" s="1">
        <f t="shared" si="30"/>
        <v>1</v>
      </c>
    </row>
    <row r="1018" spans="1:6">
      <c r="A1018" s="12">
        <v>103</v>
      </c>
      <c r="B1018" s="12" t="s">
        <v>1117</v>
      </c>
      <c r="C1018" s="12" t="s">
        <v>1120</v>
      </c>
      <c r="D1018" s="1" t="str">
        <f t="shared" si="31"/>
        <v>静岡県静岡市清水区</v>
      </c>
      <c r="E1018" s="12">
        <v>103</v>
      </c>
      <c r="F1018" s="1">
        <f t="shared" si="30"/>
        <v>1</v>
      </c>
    </row>
    <row r="1019" spans="1:6">
      <c r="A1019">
        <v>138</v>
      </c>
      <c r="B1019" s="12" t="s">
        <v>1117</v>
      </c>
      <c r="C1019" s="6" t="s">
        <v>2473</v>
      </c>
      <c r="D1019" s="1" t="str">
        <f t="shared" si="31"/>
        <v>静岡県浜松市中央区</v>
      </c>
      <c r="E1019">
        <v>138</v>
      </c>
      <c r="F1019" s="1">
        <f t="shared" si="30"/>
        <v>1</v>
      </c>
    </row>
    <row r="1020" spans="1:6">
      <c r="A1020">
        <v>139</v>
      </c>
      <c r="B1020" s="12" t="s">
        <v>1117</v>
      </c>
      <c r="C1020" s="6" t="s">
        <v>2474</v>
      </c>
      <c r="D1020" s="1" t="str">
        <f t="shared" si="31"/>
        <v>静岡県浜松市浜名区</v>
      </c>
      <c r="E1020">
        <v>139</v>
      </c>
      <c r="F1020" s="1">
        <f t="shared" si="30"/>
        <v>1</v>
      </c>
    </row>
    <row r="1021" spans="1:6">
      <c r="A1021">
        <v>140</v>
      </c>
      <c r="B1021" s="12" t="s">
        <v>1117</v>
      </c>
      <c r="C1021" s="6" t="s">
        <v>2475</v>
      </c>
      <c r="D1021" s="1" t="str">
        <f t="shared" si="31"/>
        <v>静岡県浜松市天竜区</v>
      </c>
      <c r="E1021">
        <v>140</v>
      </c>
      <c r="F1021" s="1">
        <f t="shared" si="30"/>
        <v>1</v>
      </c>
    </row>
    <row r="1022" spans="1:6">
      <c r="A1022" s="12">
        <v>203</v>
      </c>
      <c r="B1022" s="12" t="s">
        <v>1117</v>
      </c>
      <c r="C1022" s="12" t="s">
        <v>1121</v>
      </c>
      <c r="D1022" s="1" t="str">
        <f t="shared" si="31"/>
        <v>静岡県沼津市</v>
      </c>
      <c r="E1022" s="12">
        <v>203</v>
      </c>
      <c r="F1022" s="1">
        <f t="shared" si="30"/>
        <v>1</v>
      </c>
    </row>
    <row r="1023" spans="1:6">
      <c r="A1023" s="12">
        <v>205</v>
      </c>
      <c r="B1023" s="12" t="s">
        <v>1117</v>
      </c>
      <c r="C1023" s="12" t="s">
        <v>1122</v>
      </c>
      <c r="D1023" s="1" t="str">
        <f t="shared" ref="D1023:D1086" si="32">B1023&amp;C1023</f>
        <v>静岡県熱海市</v>
      </c>
      <c r="E1023" s="12">
        <v>205</v>
      </c>
      <c r="F1023" s="1">
        <f t="shared" si="30"/>
        <v>1</v>
      </c>
    </row>
    <row r="1024" spans="1:6">
      <c r="A1024" s="12">
        <v>206</v>
      </c>
      <c r="B1024" s="12" t="s">
        <v>1117</v>
      </c>
      <c r="C1024" s="12" t="s">
        <v>1123</v>
      </c>
      <c r="D1024" s="1" t="str">
        <f t="shared" si="32"/>
        <v>静岡県三島市</v>
      </c>
      <c r="E1024" s="12">
        <v>206</v>
      </c>
      <c r="F1024" s="1">
        <f t="shared" si="30"/>
        <v>1</v>
      </c>
    </row>
    <row r="1025" spans="1:6">
      <c r="A1025" s="12">
        <v>207</v>
      </c>
      <c r="B1025" s="12" t="s">
        <v>1117</v>
      </c>
      <c r="C1025" s="12" t="s">
        <v>1124</v>
      </c>
      <c r="D1025" s="1" t="str">
        <f t="shared" si="32"/>
        <v>静岡県富士宮市</v>
      </c>
      <c r="E1025" s="12">
        <v>207</v>
      </c>
      <c r="F1025" s="1">
        <f t="shared" si="30"/>
        <v>1</v>
      </c>
    </row>
    <row r="1026" spans="1:6">
      <c r="A1026" s="12">
        <v>208</v>
      </c>
      <c r="B1026" s="12" t="s">
        <v>1117</v>
      </c>
      <c r="C1026" s="12" t="s">
        <v>1125</v>
      </c>
      <c r="D1026" s="1" t="str">
        <f t="shared" si="32"/>
        <v>静岡県伊東市</v>
      </c>
      <c r="E1026" s="12">
        <v>208</v>
      </c>
      <c r="F1026" s="1">
        <f t="shared" ref="F1026:F1089" si="33">COUNTIF(D:D,D1026)</f>
        <v>1</v>
      </c>
    </row>
    <row r="1027" spans="1:6">
      <c r="A1027" s="12">
        <v>209</v>
      </c>
      <c r="B1027" s="12" t="s">
        <v>1117</v>
      </c>
      <c r="C1027" s="12" t="s">
        <v>1126</v>
      </c>
      <c r="D1027" s="1" t="str">
        <f t="shared" si="32"/>
        <v>静岡県島田市</v>
      </c>
      <c r="E1027" s="12">
        <v>209</v>
      </c>
      <c r="F1027" s="1">
        <f t="shared" si="33"/>
        <v>1</v>
      </c>
    </row>
    <row r="1028" spans="1:6">
      <c r="A1028" s="12">
        <v>210</v>
      </c>
      <c r="B1028" s="12" t="s">
        <v>1117</v>
      </c>
      <c r="C1028" s="12" t="s">
        <v>1127</v>
      </c>
      <c r="D1028" s="1" t="str">
        <f t="shared" si="32"/>
        <v>静岡県富士市</v>
      </c>
      <c r="E1028" s="12">
        <v>210</v>
      </c>
      <c r="F1028" s="1">
        <f t="shared" si="33"/>
        <v>1</v>
      </c>
    </row>
    <row r="1029" spans="1:6">
      <c r="A1029" s="12">
        <v>211</v>
      </c>
      <c r="B1029" s="12" t="s">
        <v>1117</v>
      </c>
      <c r="C1029" s="12" t="s">
        <v>1128</v>
      </c>
      <c r="D1029" s="1" t="str">
        <f t="shared" si="32"/>
        <v>静岡県磐田市</v>
      </c>
      <c r="E1029" s="12">
        <v>211</v>
      </c>
      <c r="F1029" s="1">
        <f t="shared" si="33"/>
        <v>1</v>
      </c>
    </row>
    <row r="1030" spans="1:6">
      <c r="A1030" s="12">
        <v>212</v>
      </c>
      <c r="B1030" s="12" t="s">
        <v>1117</v>
      </c>
      <c r="C1030" s="12" t="s">
        <v>1129</v>
      </c>
      <c r="D1030" s="1" t="str">
        <f t="shared" si="32"/>
        <v>静岡県焼津市</v>
      </c>
      <c r="E1030" s="12">
        <v>212</v>
      </c>
      <c r="F1030" s="1">
        <f t="shared" si="33"/>
        <v>1</v>
      </c>
    </row>
    <row r="1031" spans="1:6">
      <c r="A1031" s="12">
        <v>213</v>
      </c>
      <c r="B1031" s="12" t="s">
        <v>1117</v>
      </c>
      <c r="C1031" s="12" t="s">
        <v>1130</v>
      </c>
      <c r="D1031" s="1" t="str">
        <f t="shared" si="32"/>
        <v>静岡県掛川市</v>
      </c>
      <c r="E1031" s="12">
        <v>213</v>
      </c>
      <c r="F1031" s="1">
        <f t="shared" si="33"/>
        <v>1</v>
      </c>
    </row>
    <row r="1032" spans="1:6">
      <c r="A1032" s="12">
        <v>214</v>
      </c>
      <c r="B1032" s="12" t="s">
        <v>1117</v>
      </c>
      <c r="C1032" s="12" t="s">
        <v>1131</v>
      </c>
      <c r="D1032" s="1" t="str">
        <f t="shared" si="32"/>
        <v>静岡県藤枝市</v>
      </c>
      <c r="E1032" s="12">
        <v>214</v>
      </c>
      <c r="F1032" s="1">
        <f t="shared" si="33"/>
        <v>1</v>
      </c>
    </row>
    <row r="1033" spans="1:6">
      <c r="A1033" s="12">
        <v>215</v>
      </c>
      <c r="B1033" s="12" t="s">
        <v>1117</v>
      </c>
      <c r="C1033" s="12" t="s">
        <v>1132</v>
      </c>
      <c r="D1033" s="1" t="str">
        <f t="shared" si="32"/>
        <v>静岡県御殿場市</v>
      </c>
      <c r="E1033" s="12">
        <v>215</v>
      </c>
      <c r="F1033" s="1">
        <f t="shared" si="33"/>
        <v>1</v>
      </c>
    </row>
    <row r="1034" spans="1:6">
      <c r="A1034" s="12">
        <v>216</v>
      </c>
      <c r="B1034" s="12" t="s">
        <v>1117</v>
      </c>
      <c r="C1034" s="12" t="s">
        <v>1133</v>
      </c>
      <c r="D1034" s="1" t="str">
        <f t="shared" si="32"/>
        <v>静岡県袋井市</v>
      </c>
      <c r="E1034" s="12">
        <v>216</v>
      </c>
      <c r="F1034" s="1">
        <f t="shared" si="33"/>
        <v>1</v>
      </c>
    </row>
    <row r="1035" spans="1:6">
      <c r="A1035" s="12">
        <v>219</v>
      </c>
      <c r="B1035" s="12" t="s">
        <v>1117</v>
      </c>
      <c r="C1035" s="12" t="s">
        <v>1134</v>
      </c>
      <c r="D1035" s="1" t="str">
        <f t="shared" si="32"/>
        <v>静岡県下田市</v>
      </c>
      <c r="E1035" s="12">
        <v>219</v>
      </c>
      <c r="F1035" s="1">
        <f t="shared" si="33"/>
        <v>1</v>
      </c>
    </row>
    <row r="1036" spans="1:6">
      <c r="A1036" s="12">
        <v>220</v>
      </c>
      <c r="B1036" s="12" t="s">
        <v>1117</v>
      </c>
      <c r="C1036" s="12" t="s">
        <v>1135</v>
      </c>
      <c r="D1036" s="1" t="str">
        <f t="shared" si="32"/>
        <v>静岡県裾野市</v>
      </c>
      <c r="E1036" s="12">
        <v>220</v>
      </c>
      <c r="F1036" s="1">
        <f t="shared" si="33"/>
        <v>1</v>
      </c>
    </row>
    <row r="1037" spans="1:6">
      <c r="A1037" s="12">
        <v>221</v>
      </c>
      <c r="B1037" s="12" t="s">
        <v>1117</v>
      </c>
      <c r="C1037" s="12" t="s">
        <v>1136</v>
      </c>
      <c r="D1037" s="1" t="str">
        <f t="shared" si="32"/>
        <v>静岡県湖西市</v>
      </c>
      <c r="E1037" s="12">
        <v>221</v>
      </c>
      <c r="F1037" s="1">
        <f t="shared" si="33"/>
        <v>1</v>
      </c>
    </row>
    <row r="1038" spans="1:6">
      <c r="A1038" s="12">
        <v>222</v>
      </c>
      <c r="B1038" s="12" t="s">
        <v>1117</v>
      </c>
      <c r="C1038" s="12" t="s">
        <v>1137</v>
      </c>
      <c r="D1038" s="1" t="str">
        <f t="shared" si="32"/>
        <v>静岡県伊豆市</v>
      </c>
      <c r="E1038" s="12">
        <v>222</v>
      </c>
      <c r="F1038" s="1">
        <f t="shared" si="33"/>
        <v>1</v>
      </c>
    </row>
    <row r="1039" spans="1:6">
      <c r="A1039" s="12">
        <v>223</v>
      </c>
      <c r="B1039" s="12" t="s">
        <v>1117</v>
      </c>
      <c r="C1039" s="12" t="s">
        <v>1138</v>
      </c>
      <c r="D1039" s="1" t="str">
        <f t="shared" si="32"/>
        <v>静岡県御前崎市</v>
      </c>
      <c r="E1039" s="12">
        <v>223</v>
      </c>
      <c r="F1039" s="1">
        <f t="shared" si="33"/>
        <v>1</v>
      </c>
    </row>
    <row r="1040" spans="1:6">
      <c r="A1040" s="12">
        <v>224</v>
      </c>
      <c r="B1040" s="12" t="s">
        <v>1117</v>
      </c>
      <c r="C1040" s="12" t="s">
        <v>1139</v>
      </c>
      <c r="D1040" s="1" t="str">
        <f t="shared" si="32"/>
        <v>静岡県菊川市</v>
      </c>
      <c r="E1040" s="12">
        <v>224</v>
      </c>
      <c r="F1040" s="1">
        <f t="shared" si="33"/>
        <v>1</v>
      </c>
    </row>
    <row r="1041" spans="1:6">
      <c r="A1041" s="12">
        <v>225</v>
      </c>
      <c r="B1041" s="12" t="s">
        <v>1117</v>
      </c>
      <c r="C1041" s="12" t="s">
        <v>1140</v>
      </c>
      <c r="D1041" s="1" t="str">
        <f t="shared" si="32"/>
        <v>静岡県伊豆の国市</v>
      </c>
      <c r="E1041" s="12">
        <v>225</v>
      </c>
      <c r="F1041" s="1">
        <f t="shared" si="33"/>
        <v>1</v>
      </c>
    </row>
    <row r="1042" spans="1:6">
      <c r="A1042" s="12">
        <v>226</v>
      </c>
      <c r="B1042" s="12" t="s">
        <v>1117</v>
      </c>
      <c r="C1042" s="12" t="s">
        <v>1141</v>
      </c>
      <c r="D1042" s="1" t="str">
        <f t="shared" si="32"/>
        <v>静岡県牧之原市</v>
      </c>
      <c r="E1042" s="12">
        <v>226</v>
      </c>
      <c r="F1042" s="1">
        <f t="shared" si="33"/>
        <v>1</v>
      </c>
    </row>
    <row r="1043" spans="1:6">
      <c r="A1043" s="12">
        <v>301</v>
      </c>
      <c r="B1043" s="12" t="s">
        <v>1117</v>
      </c>
      <c r="C1043" s="12" t="s">
        <v>1142</v>
      </c>
      <c r="D1043" s="1" t="str">
        <f t="shared" si="32"/>
        <v>静岡県東伊豆町</v>
      </c>
      <c r="E1043" s="12">
        <v>301</v>
      </c>
      <c r="F1043" s="1">
        <f t="shared" si="33"/>
        <v>1</v>
      </c>
    </row>
    <row r="1044" spans="1:6">
      <c r="A1044" s="12">
        <v>302</v>
      </c>
      <c r="B1044" s="12" t="s">
        <v>1117</v>
      </c>
      <c r="C1044" s="12" t="s">
        <v>1143</v>
      </c>
      <c r="D1044" s="1" t="str">
        <f t="shared" si="32"/>
        <v>静岡県河津町</v>
      </c>
      <c r="E1044" s="12">
        <v>302</v>
      </c>
      <c r="F1044" s="1">
        <f t="shared" si="33"/>
        <v>1</v>
      </c>
    </row>
    <row r="1045" spans="1:6">
      <c r="A1045" s="12">
        <v>304</v>
      </c>
      <c r="B1045" s="12" t="s">
        <v>1117</v>
      </c>
      <c r="C1045" s="12" t="s">
        <v>1144</v>
      </c>
      <c r="D1045" s="1" t="str">
        <f t="shared" si="32"/>
        <v>静岡県南伊豆町</v>
      </c>
      <c r="E1045" s="12">
        <v>304</v>
      </c>
      <c r="F1045" s="1">
        <f t="shared" si="33"/>
        <v>1</v>
      </c>
    </row>
    <row r="1046" spans="1:6">
      <c r="A1046" s="12">
        <v>305</v>
      </c>
      <c r="B1046" s="12" t="s">
        <v>1117</v>
      </c>
      <c r="C1046" s="12" t="s">
        <v>1145</v>
      </c>
      <c r="D1046" s="1" t="str">
        <f t="shared" si="32"/>
        <v>静岡県松崎町</v>
      </c>
      <c r="E1046" s="12">
        <v>305</v>
      </c>
      <c r="F1046" s="1">
        <f t="shared" si="33"/>
        <v>1</v>
      </c>
    </row>
    <row r="1047" spans="1:6">
      <c r="A1047" s="12">
        <v>306</v>
      </c>
      <c r="B1047" s="12" t="s">
        <v>1117</v>
      </c>
      <c r="C1047" s="12" t="s">
        <v>1146</v>
      </c>
      <c r="D1047" s="1" t="str">
        <f t="shared" si="32"/>
        <v>静岡県西伊豆町</v>
      </c>
      <c r="E1047" s="12">
        <v>306</v>
      </c>
      <c r="F1047" s="1">
        <f t="shared" si="33"/>
        <v>1</v>
      </c>
    </row>
    <row r="1048" spans="1:6">
      <c r="A1048" s="12">
        <v>325</v>
      </c>
      <c r="B1048" s="12" t="s">
        <v>1117</v>
      </c>
      <c r="C1048" s="12" t="s">
        <v>1147</v>
      </c>
      <c r="D1048" s="1" t="str">
        <f t="shared" si="32"/>
        <v>静岡県函南町</v>
      </c>
      <c r="E1048" s="12">
        <v>325</v>
      </c>
      <c r="F1048" s="1">
        <f t="shared" si="33"/>
        <v>1</v>
      </c>
    </row>
    <row r="1049" spans="1:6">
      <c r="A1049" s="12">
        <v>341</v>
      </c>
      <c r="B1049" s="12" t="s">
        <v>1117</v>
      </c>
      <c r="C1049" s="12" t="s">
        <v>259</v>
      </c>
      <c r="D1049" s="1" t="str">
        <f t="shared" si="32"/>
        <v>静岡県清水町</v>
      </c>
      <c r="E1049" s="12">
        <v>341</v>
      </c>
      <c r="F1049" s="1">
        <f t="shared" si="33"/>
        <v>1</v>
      </c>
    </row>
    <row r="1050" spans="1:6">
      <c r="A1050" s="12">
        <v>342</v>
      </c>
      <c r="B1050" s="12" t="s">
        <v>1117</v>
      </c>
      <c r="C1050" s="12" t="s">
        <v>1148</v>
      </c>
      <c r="D1050" s="1" t="str">
        <f t="shared" si="32"/>
        <v>静岡県長泉町</v>
      </c>
      <c r="E1050" s="12">
        <v>342</v>
      </c>
      <c r="F1050" s="1">
        <f t="shared" si="33"/>
        <v>1</v>
      </c>
    </row>
    <row r="1051" spans="1:6">
      <c r="A1051" s="12">
        <v>344</v>
      </c>
      <c r="B1051" s="12" t="s">
        <v>1117</v>
      </c>
      <c r="C1051" s="12" t="s">
        <v>1149</v>
      </c>
      <c r="D1051" s="1" t="str">
        <f t="shared" si="32"/>
        <v>静岡県小山町</v>
      </c>
      <c r="E1051" s="12">
        <v>344</v>
      </c>
      <c r="F1051" s="1">
        <f t="shared" si="33"/>
        <v>1</v>
      </c>
    </row>
    <row r="1052" spans="1:6">
      <c r="A1052" s="12">
        <v>424</v>
      </c>
      <c r="B1052" s="12" t="s">
        <v>1117</v>
      </c>
      <c r="C1052" s="12" t="s">
        <v>1150</v>
      </c>
      <c r="D1052" s="1" t="str">
        <f t="shared" si="32"/>
        <v>静岡県吉田町</v>
      </c>
      <c r="E1052" s="12">
        <v>424</v>
      </c>
      <c r="F1052" s="1">
        <f t="shared" si="33"/>
        <v>1</v>
      </c>
    </row>
    <row r="1053" spans="1:6">
      <c r="A1053" s="12">
        <v>429</v>
      </c>
      <c r="B1053" s="12" t="s">
        <v>1117</v>
      </c>
      <c r="C1053" s="12" t="s">
        <v>1151</v>
      </c>
      <c r="D1053" s="1" t="str">
        <f t="shared" si="32"/>
        <v>静岡県川根本町</v>
      </c>
      <c r="E1053" s="12">
        <v>429</v>
      </c>
      <c r="F1053" s="1">
        <f t="shared" si="33"/>
        <v>1</v>
      </c>
    </row>
    <row r="1054" spans="1:6">
      <c r="A1054" s="12">
        <v>461</v>
      </c>
      <c r="B1054" s="12" t="s">
        <v>1117</v>
      </c>
      <c r="C1054" s="12" t="s">
        <v>148</v>
      </c>
      <c r="D1054" s="1" t="str">
        <f t="shared" si="32"/>
        <v>静岡県森町</v>
      </c>
      <c r="E1054" s="12">
        <v>461</v>
      </c>
      <c r="F1054" s="1">
        <f t="shared" si="33"/>
        <v>1</v>
      </c>
    </row>
    <row r="1055" spans="1:6">
      <c r="A1055" s="12">
        <v>101</v>
      </c>
      <c r="B1055" s="12" t="s">
        <v>1152</v>
      </c>
      <c r="C1055" s="12" t="s">
        <v>1153</v>
      </c>
      <c r="D1055" s="1" t="str">
        <f t="shared" si="32"/>
        <v>愛知県名古屋市千種区</v>
      </c>
      <c r="E1055" s="12">
        <v>101</v>
      </c>
      <c r="F1055" s="1">
        <f t="shared" si="33"/>
        <v>1</v>
      </c>
    </row>
    <row r="1056" spans="1:6">
      <c r="A1056" s="12">
        <v>102</v>
      </c>
      <c r="B1056" s="12" t="s">
        <v>1152</v>
      </c>
      <c r="C1056" s="12" t="s">
        <v>1154</v>
      </c>
      <c r="D1056" s="1" t="str">
        <f t="shared" si="32"/>
        <v>愛知県名古屋市東区</v>
      </c>
      <c r="E1056" s="12">
        <v>102</v>
      </c>
      <c r="F1056" s="1">
        <f t="shared" si="33"/>
        <v>1</v>
      </c>
    </row>
    <row r="1057" spans="1:6">
      <c r="A1057" s="12">
        <v>103</v>
      </c>
      <c r="B1057" s="12" t="s">
        <v>1152</v>
      </c>
      <c r="C1057" s="12" t="s">
        <v>1155</v>
      </c>
      <c r="D1057" s="1" t="str">
        <f t="shared" si="32"/>
        <v>愛知県名古屋市北区</v>
      </c>
      <c r="E1057" s="12">
        <v>103</v>
      </c>
      <c r="F1057" s="1">
        <f t="shared" si="33"/>
        <v>1</v>
      </c>
    </row>
    <row r="1058" spans="1:6">
      <c r="A1058" s="12">
        <v>104</v>
      </c>
      <c r="B1058" s="12" t="s">
        <v>1152</v>
      </c>
      <c r="C1058" s="12" t="s">
        <v>1156</v>
      </c>
      <c r="D1058" s="1" t="str">
        <f t="shared" si="32"/>
        <v>愛知県名古屋市西区</v>
      </c>
      <c r="E1058" s="12">
        <v>104</v>
      </c>
      <c r="F1058" s="1">
        <f t="shared" si="33"/>
        <v>1</v>
      </c>
    </row>
    <row r="1059" spans="1:6">
      <c r="A1059" s="12">
        <v>105</v>
      </c>
      <c r="B1059" s="12" t="s">
        <v>1152</v>
      </c>
      <c r="C1059" s="12" t="s">
        <v>1157</v>
      </c>
      <c r="D1059" s="1" t="str">
        <f t="shared" si="32"/>
        <v>愛知県名古屋市中村区</v>
      </c>
      <c r="E1059" s="12">
        <v>105</v>
      </c>
      <c r="F1059" s="1">
        <f t="shared" si="33"/>
        <v>1</v>
      </c>
    </row>
    <row r="1060" spans="1:6">
      <c r="A1060" s="12">
        <v>106</v>
      </c>
      <c r="B1060" s="12" t="s">
        <v>1152</v>
      </c>
      <c r="C1060" s="12" t="s">
        <v>1158</v>
      </c>
      <c r="D1060" s="1" t="str">
        <f t="shared" si="32"/>
        <v>愛知県名古屋市中区</v>
      </c>
      <c r="E1060" s="12">
        <v>106</v>
      </c>
      <c r="F1060" s="1">
        <f t="shared" si="33"/>
        <v>1</v>
      </c>
    </row>
    <row r="1061" spans="1:6">
      <c r="A1061" s="12">
        <v>107</v>
      </c>
      <c r="B1061" s="12" t="s">
        <v>1152</v>
      </c>
      <c r="C1061" s="12" t="s">
        <v>1159</v>
      </c>
      <c r="D1061" s="1" t="str">
        <f t="shared" si="32"/>
        <v>愛知県名古屋市昭和区</v>
      </c>
      <c r="E1061" s="12">
        <v>107</v>
      </c>
      <c r="F1061" s="1">
        <f t="shared" si="33"/>
        <v>1</v>
      </c>
    </row>
    <row r="1062" spans="1:6">
      <c r="A1062" s="12">
        <v>108</v>
      </c>
      <c r="B1062" s="12" t="s">
        <v>1152</v>
      </c>
      <c r="C1062" s="12" t="s">
        <v>1160</v>
      </c>
      <c r="D1062" s="1" t="str">
        <f t="shared" si="32"/>
        <v>愛知県名古屋市瑞穂区</v>
      </c>
      <c r="E1062" s="12">
        <v>108</v>
      </c>
      <c r="F1062" s="1">
        <f t="shared" si="33"/>
        <v>1</v>
      </c>
    </row>
    <row r="1063" spans="1:6">
      <c r="A1063" s="12">
        <v>109</v>
      </c>
      <c r="B1063" s="12" t="s">
        <v>1152</v>
      </c>
      <c r="C1063" s="12" t="s">
        <v>1161</v>
      </c>
      <c r="D1063" s="1" t="str">
        <f t="shared" si="32"/>
        <v>愛知県名古屋市熱田区</v>
      </c>
      <c r="E1063" s="12">
        <v>109</v>
      </c>
      <c r="F1063" s="1">
        <f t="shared" si="33"/>
        <v>1</v>
      </c>
    </row>
    <row r="1064" spans="1:6">
      <c r="A1064" s="12">
        <v>110</v>
      </c>
      <c r="B1064" s="12" t="s">
        <v>1152</v>
      </c>
      <c r="C1064" s="12" t="s">
        <v>1162</v>
      </c>
      <c r="D1064" s="1" t="str">
        <f t="shared" si="32"/>
        <v>愛知県名古屋市中川区</v>
      </c>
      <c r="E1064" s="12">
        <v>110</v>
      </c>
      <c r="F1064" s="1">
        <f t="shared" si="33"/>
        <v>1</v>
      </c>
    </row>
    <row r="1065" spans="1:6">
      <c r="A1065" s="12">
        <v>111</v>
      </c>
      <c r="B1065" s="12" t="s">
        <v>1152</v>
      </c>
      <c r="C1065" s="12" t="s">
        <v>1163</v>
      </c>
      <c r="D1065" s="1" t="str">
        <f t="shared" si="32"/>
        <v>愛知県名古屋市港区</v>
      </c>
      <c r="E1065" s="12">
        <v>111</v>
      </c>
      <c r="F1065" s="1">
        <f t="shared" si="33"/>
        <v>1</v>
      </c>
    </row>
    <row r="1066" spans="1:6">
      <c r="A1066" s="12">
        <v>112</v>
      </c>
      <c r="B1066" s="12" t="s">
        <v>1152</v>
      </c>
      <c r="C1066" s="12" t="s">
        <v>1164</v>
      </c>
      <c r="D1066" s="1" t="str">
        <f t="shared" si="32"/>
        <v>愛知県名古屋市南区</v>
      </c>
      <c r="E1066" s="12">
        <v>112</v>
      </c>
      <c r="F1066" s="1">
        <f t="shared" si="33"/>
        <v>1</v>
      </c>
    </row>
    <row r="1067" spans="1:6">
      <c r="A1067" s="12">
        <v>113</v>
      </c>
      <c r="B1067" s="12" t="s">
        <v>1152</v>
      </c>
      <c r="C1067" s="12" t="s">
        <v>1165</v>
      </c>
      <c r="D1067" s="1" t="str">
        <f t="shared" si="32"/>
        <v>愛知県名古屋市守山区</v>
      </c>
      <c r="E1067" s="12">
        <v>113</v>
      </c>
      <c r="F1067" s="1">
        <f t="shared" si="33"/>
        <v>1</v>
      </c>
    </row>
    <row r="1068" spans="1:6">
      <c r="A1068" s="12">
        <v>114</v>
      </c>
      <c r="B1068" s="12" t="s">
        <v>1152</v>
      </c>
      <c r="C1068" s="12" t="s">
        <v>1166</v>
      </c>
      <c r="D1068" s="1" t="str">
        <f t="shared" si="32"/>
        <v>愛知県名古屋市緑区</v>
      </c>
      <c r="E1068" s="12">
        <v>114</v>
      </c>
      <c r="F1068" s="1">
        <f t="shared" si="33"/>
        <v>1</v>
      </c>
    </row>
    <row r="1069" spans="1:6">
      <c r="A1069" s="12">
        <v>115</v>
      </c>
      <c r="B1069" s="12" t="s">
        <v>1152</v>
      </c>
      <c r="C1069" s="12" t="s">
        <v>1167</v>
      </c>
      <c r="D1069" s="1" t="str">
        <f t="shared" si="32"/>
        <v>愛知県名古屋市名東区</v>
      </c>
      <c r="E1069" s="12">
        <v>115</v>
      </c>
      <c r="F1069" s="1">
        <f t="shared" si="33"/>
        <v>1</v>
      </c>
    </row>
    <row r="1070" spans="1:6">
      <c r="A1070" s="12">
        <v>116</v>
      </c>
      <c r="B1070" s="12" t="s">
        <v>1152</v>
      </c>
      <c r="C1070" s="12" t="s">
        <v>1168</v>
      </c>
      <c r="D1070" s="1" t="str">
        <f t="shared" si="32"/>
        <v>愛知県名古屋市天白区</v>
      </c>
      <c r="E1070" s="12">
        <v>116</v>
      </c>
      <c r="F1070" s="1">
        <f t="shared" si="33"/>
        <v>1</v>
      </c>
    </row>
    <row r="1071" spans="1:6">
      <c r="A1071" s="12">
        <v>201</v>
      </c>
      <c r="B1071" s="12" t="s">
        <v>1152</v>
      </c>
      <c r="C1071" s="12" t="s">
        <v>1169</v>
      </c>
      <c r="D1071" s="1" t="str">
        <f t="shared" si="32"/>
        <v>愛知県豊橋市</v>
      </c>
      <c r="E1071" s="12">
        <v>201</v>
      </c>
      <c r="F1071" s="1">
        <f t="shared" si="33"/>
        <v>1</v>
      </c>
    </row>
    <row r="1072" spans="1:6">
      <c r="A1072" s="12">
        <v>202</v>
      </c>
      <c r="B1072" s="12" t="s">
        <v>1152</v>
      </c>
      <c r="C1072" s="12" t="s">
        <v>1170</v>
      </c>
      <c r="D1072" s="1" t="str">
        <f t="shared" si="32"/>
        <v>愛知県岡崎市</v>
      </c>
      <c r="E1072" s="12">
        <v>202</v>
      </c>
      <c r="F1072" s="1">
        <f t="shared" si="33"/>
        <v>1</v>
      </c>
    </row>
    <row r="1073" spans="1:6">
      <c r="A1073" s="12">
        <v>203</v>
      </c>
      <c r="B1073" s="12" t="s">
        <v>1152</v>
      </c>
      <c r="C1073" s="12" t="s">
        <v>1171</v>
      </c>
      <c r="D1073" s="1" t="str">
        <f t="shared" si="32"/>
        <v>愛知県一宮市</v>
      </c>
      <c r="E1073" s="12">
        <v>203</v>
      </c>
      <c r="F1073" s="1">
        <f t="shared" si="33"/>
        <v>1</v>
      </c>
    </row>
    <row r="1074" spans="1:6">
      <c r="A1074" s="12">
        <v>204</v>
      </c>
      <c r="B1074" s="12" t="s">
        <v>1152</v>
      </c>
      <c r="C1074" s="12" t="s">
        <v>1172</v>
      </c>
      <c r="D1074" s="1" t="str">
        <f t="shared" si="32"/>
        <v>愛知県瀬戸市</v>
      </c>
      <c r="E1074" s="12">
        <v>204</v>
      </c>
      <c r="F1074" s="1">
        <f t="shared" si="33"/>
        <v>1</v>
      </c>
    </row>
    <row r="1075" spans="1:6">
      <c r="A1075" s="12">
        <v>205</v>
      </c>
      <c r="B1075" s="12" t="s">
        <v>1152</v>
      </c>
      <c r="C1075" s="12" t="s">
        <v>1173</v>
      </c>
      <c r="D1075" s="1" t="str">
        <f t="shared" si="32"/>
        <v>愛知県半田市</v>
      </c>
      <c r="E1075" s="12">
        <v>205</v>
      </c>
      <c r="F1075" s="1">
        <f t="shared" si="33"/>
        <v>1</v>
      </c>
    </row>
    <row r="1076" spans="1:6">
      <c r="A1076" s="12">
        <v>206</v>
      </c>
      <c r="B1076" s="12" t="s">
        <v>1152</v>
      </c>
      <c r="C1076" s="12" t="s">
        <v>1174</v>
      </c>
      <c r="D1076" s="1" t="str">
        <f t="shared" si="32"/>
        <v>愛知県春日井市</v>
      </c>
      <c r="E1076" s="12">
        <v>206</v>
      </c>
      <c r="F1076" s="1">
        <f t="shared" si="33"/>
        <v>1</v>
      </c>
    </row>
    <row r="1077" spans="1:6">
      <c r="A1077" s="12">
        <v>207</v>
      </c>
      <c r="B1077" s="12" t="s">
        <v>1152</v>
      </c>
      <c r="C1077" s="12" t="s">
        <v>1175</v>
      </c>
      <c r="D1077" s="1" t="str">
        <f t="shared" si="32"/>
        <v>愛知県豊川市</v>
      </c>
      <c r="E1077" s="12">
        <v>207</v>
      </c>
      <c r="F1077" s="1">
        <f t="shared" si="33"/>
        <v>1</v>
      </c>
    </row>
    <row r="1078" spans="1:6">
      <c r="A1078" s="12">
        <v>208</v>
      </c>
      <c r="B1078" s="12" t="s">
        <v>1152</v>
      </c>
      <c r="C1078" s="12" t="s">
        <v>1176</v>
      </c>
      <c r="D1078" s="1" t="str">
        <f t="shared" si="32"/>
        <v>愛知県津島市</v>
      </c>
      <c r="E1078" s="12">
        <v>208</v>
      </c>
      <c r="F1078" s="1">
        <f t="shared" si="33"/>
        <v>1</v>
      </c>
    </row>
    <row r="1079" spans="1:6">
      <c r="A1079" s="12">
        <v>209</v>
      </c>
      <c r="B1079" s="12" t="s">
        <v>1152</v>
      </c>
      <c r="C1079" s="12" t="s">
        <v>1177</v>
      </c>
      <c r="D1079" s="1" t="str">
        <f t="shared" si="32"/>
        <v>愛知県碧南市</v>
      </c>
      <c r="E1079" s="12">
        <v>209</v>
      </c>
      <c r="F1079" s="1">
        <f t="shared" si="33"/>
        <v>1</v>
      </c>
    </row>
    <row r="1080" spans="1:6">
      <c r="A1080" s="12">
        <v>210</v>
      </c>
      <c r="B1080" s="12" t="s">
        <v>1152</v>
      </c>
      <c r="C1080" s="12" t="s">
        <v>1178</v>
      </c>
      <c r="D1080" s="1" t="str">
        <f t="shared" si="32"/>
        <v>愛知県刈谷市</v>
      </c>
      <c r="E1080" s="12">
        <v>210</v>
      </c>
      <c r="F1080" s="1">
        <f t="shared" si="33"/>
        <v>1</v>
      </c>
    </row>
    <row r="1081" spans="1:6">
      <c r="A1081" s="12">
        <v>211</v>
      </c>
      <c r="B1081" s="12" t="s">
        <v>1152</v>
      </c>
      <c r="C1081" s="12" t="s">
        <v>1179</v>
      </c>
      <c r="D1081" s="1" t="str">
        <f t="shared" si="32"/>
        <v>愛知県豊田市</v>
      </c>
      <c r="E1081" s="12">
        <v>211</v>
      </c>
      <c r="F1081" s="1">
        <f t="shared" si="33"/>
        <v>1</v>
      </c>
    </row>
    <row r="1082" spans="1:6">
      <c r="A1082" s="12">
        <v>212</v>
      </c>
      <c r="B1082" s="12" t="s">
        <v>1152</v>
      </c>
      <c r="C1082" s="12" t="s">
        <v>1180</v>
      </c>
      <c r="D1082" s="1" t="str">
        <f t="shared" si="32"/>
        <v>愛知県安城市</v>
      </c>
      <c r="E1082" s="12">
        <v>212</v>
      </c>
      <c r="F1082" s="1">
        <f t="shared" si="33"/>
        <v>1</v>
      </c>
    </row>
    <row r="1083" spans="1:6">
      <c r="A1083" s="12">
        <v>213</v>
      </c>
      <c r="B1083" s="12" t="s">
        <v>1152</v>
      </c>
      <c r="C1083" s="12" t="s">
        <v>1181</v>
      </c>
      <c r="D1083" s="1" t="str">
        <f t="shared" si="32"/>
        <v>愛知県西尾市</v>
      </c>
      <c r="E1083" s="12">
        <v>213</v>
      </c>
      <c r="F1083" s="1">
        <f t="shared" si="33"/>
        <v>1</v>
      </c>
    </row>
    <row r="1084" spans="1:6">
      <c r="A1084" s="12">
        <v>214</v>
      </c>
      <c r="B1084" s="12" t="s">
        <v>1152</v>
      </c>
      <c r="C1084" s="12" t="s">
        <v>1182</v>
      </c>
      <c r="D1084" s="1" t="str">
        <f t="shared" si="32"/>
        <v>愛知県蒲郡市</v>
      </c>
      <c r="E1084" s="12">
        <v>214</v>
      </c>
      <c r="F1084" s="1">
        <f t="shared" si="33"/>
        <v>1</v>
      </c>
    </row>
    <row r="1085" spans="1:6">
      <c r="A1085" s="12">
        <v>215</v>
      </c>
      <c r="B1085" s="12" t="s">
        <v>1152</v>
      </c>
      <c r="C1085" s="12" t="s">
        <v>1183</v>
      </c>
      <c r="D1085" s="1" t="str">
        <f t="shared" si="32"/>
        <v>愛知県犬山市</v>
      </c>
      <c r="E1085" s="12">
        <v>215</v>
      </c>
      <c r="F1085" s="1">
        <f t="shared" si="33"/>
        <v>1</v>
      </c>
    </row>
    <row r="1086" spans="1:6">
      <c r="A1086" s="12">
        <v>216</v>
      </c>
      <c r="B1086" s="12" t="s">
        <v>1152</v>
      </c>
      <c r="C1086" s="12" t="s">
        <v>1184</v>
      </c>
      <c r="D1086" s="1" t="str">
        <f t="shared" si="32"/>
        <v>愛知県常滑市</v>
      </c>
      <c r="E1086" s="12">
        <v>216</v>
      </c>
      <c r="F1086" s="1">
        <f t="shared" si="33"/>
        <v>1</v>
      </c>
    </row>
    <row r="1087" spans="1:6">
      <c r="A1087" s="12">
        <v>217</v>
      </c>
      <c r="B1087" s="12" t="s">
        <v>1152</v>
      </c>
      <c r="C1087" s="12" t="s">
        <v>1185</v>
      </c>
      <c r="D1087" s="1" t="str">
        <f t="shared" ref="D1087:D1150" si="34">B1087&amp;C1087</f>
        <v>愛知県江南市</v>
      </c>
      <c r="E1087" s="12">
        <v>217</v>
      </c>
      <c r="F1087" s="1">
        <f t="shared" si="33"/>
        <v>1</v>
      </c>
    </row>
    <row r="1088" spans="1:6">
      <c r="A1088" s="12">
        <v>219</v>
      </c>
      <c r="B1088" s="12" t="s">
        <v>1152</v>
      </c>
      <c r="C1088" s="12" t="s">
        <v>1186</v>
      </c>
      <c r="D1088" s="1" t="str">
        <f t="shared" si="34"/>
        <v>愛知県小牧市</v>
      </c>
      <c r="E1088" s="12">
        <v>219</v>
      </c>
      <c r="F1088" s="1">
        <f t="shared" si="33"/>
        <v>1</v>
      </c>
    </row>
    <row r="1089" spans="1:6">
      <c r="A1089" s="12">
        <v>220</v>
      </c>
      <c r="B1089" s="12" t="s">
        <v>1152</v>
      </c>
      <c r="C1089" s="12" t="s">
        <v>1187</v>
      </c>
      <c r="D1089" s="1" t="str">
        <f t="shared" si="34"/>
        <v>愛知県稲沢市</v>
      </c>
      <c r="E1089" s="12">
        <v>220</v>
      </c>
      <c r="F1089" s="1">
        <f t="shared" si="33"/>
        <v>1</v>
      </c>
    </row>
    <row r="1090" spans="1:6">
      <c r="A1090" s="12">
        <v>221</v>
      </c>
      <c r="B1090" s="12" t="s">
        <v>1152</v>
      </c>
      <c r="C1090" s="12" t="s">
        <v>1188</v>
      </c>
      <c r="D1090" s="1" t="str">
        <f t="shared" si="34"/>
        <v>愛知県新城市</v>
      </c>
      <c r="E1090" s="12">
        <v>221</v>
      </c>
      <c r="F1090" s="1">
        <f t="shared" ref="F1090:F1153" si="35">COUNTIF(D:D,D1090)</f>
        <v>1</v>
      </c>
    </row>
    <row r="1091" spans="1:6">
      <c r="A1091" s="12">
        <v>222</v>
      </c>
      <c r="B1091" s="12" t="s">
        <v>1152</v>
      </c>
      <c r="C1091" s="12" t="s">
        <v>1189</v>
      </c>
      <c r="D1091" s="1" t="str">
        <f t="shared" si="34"/>
        <v>愛知県東海市</v>
      </c>
      <c r="E1091" s="12">
        <v>222</v>
      </c>
      <c r="F1091" s="1">
        <f t="shared" si="35"/>
        <v>1</v>
      </c>
    </row>
    <row r="1092" spans="1:6">
      <c r="A1092" s="12">
        <v>223</v>
      </c>
      <c r="B1092" s="12" t="s">
        <v>1152</v>
      </c>
      <c r="C1092" s="12" t="s">
        <v>1190</v>
      </c>
      <c r="D1092" s="1" t="str">
        <f t="shared" si="34"/>
        <v>愛知県大府市</v>
      </c>
      <c r="E1092" s="12">
        <v>223</v>
      </c>
      <c r="F1092" s="1">
        <f t="shared" si="35"/>
        <v>1</v>
      </c>
    </row>
    <row r="1093" spans="1:6">
      <c r="A1093" s="12">
        <v>224</v>
      </c>
      <c r="B1093" s="12" t="s">
        <v>1152</v>
      </c>
      <c r="C1093" s="12" t="s">
        <v>1191</v>
      </c>
      <c r="D1093" s="1" t="str">
        <f t="shared" si="34"/>
        <v>愛知県知多市</v>
      </c>
      <c r="E1093" s="12">
        <v>224</v>
      </c>
      <c r="F1093" s="1">
        <f t="shared" si="35"/>
        <v>1</v>
      </c>
    </row>
    <row r="1094" spans="1:6">
      <c r="A1094" s="12">
        <v>225</v>
      </c>
      <c r="B1094" s="12" t="s">
        <v>1152</v>
      </c>
      <c r="C1094" s="12" t="s">
        <v>1192</v>
      </c>
      <c r="D1094" s="1" t="str">
        <f t="shared" si="34"/>
        <v>愛知県知立市</v>
      </c>
      <c r="E1094" s="12">
        <v>225</v>
      </c>
      <c r="F1094" s="1">
        <f t="shared" si="35"/>
        <v>1</v>
      </c>
    </row>
    <row r="1095" spans="1:6">
      <c r="A1095" s="12">
        <v>226</v>
      </c>
      <c r="B1095" s="12" t="s">
        <v>1152</v>
      </c>
      <c r="C1095" s="12" t="s">
        <v>1193</v>
      </c>
      <c r="D1095" s="1" t="str">
        <f t="shared" si="34"/>
        <v>愛知県尾張旭市</v>
      </c>
      <c r="E1095" s="12">
        <v>226</v>
      </c>
      <c r="F1095" s="1">
        <f t="shared" si="35"/>
        <v>1</v>
      </c>
    </row>
    <row r="1096" spans="1:6">
      <c r="A1096" s="12">
        <v>227</v>
      </c>
      <c r="B1096" s="12" t="s">
        <v>1152</v>
      </c>
      <c r="C1096" s="12" t="s">
        <v>1194</v>
      </c>
      <c r="D1096" s="1" t="str">
        <f t="shared" si="34"/>
        <v>愛知県高浜市</v>
      </c>
      <c r="E1096" s="12">
        <v>227</v>
      </c>
      <c r="F1096" s="1">
        <f t="shared" si="35"/>
        <v>1</v>
      </c>
    </row>
    <row r="1097" spans="1:6">
      <c r="A1097" s="12">
        <v>228</v>
      </c>
      <c r="B1097" s="12" t="s">
        <v>1152</v>
      </c>
      <c r="C1097" s="12" t="s">
        <v>1195</v>
      </c>
      <c r="D1097" s="1" t="str">
        <f t="shared" si="34"/>
        <v>愛知県岩倉市</v>
      </c>
      <c r="E1097" s="12">
        <v>228</v>
      </c>
      <c r="F1097" s="1">
        <f t="shared" si="35"/>
        <v>1</v>
      </c>
    </row>
    <row r="1098" spans="1:6">
      <c r="A1098" s="12">
        <v>229</v>
      </c>
      <c r="B1098" s="12" t="s">
        <v>1152</v>
      </c>
      <c r="C1098" s="12" t="s">
        <v>1196</v>
      </c>
      <c r="D1098" s="1" t="str">
        <f t="shared" si="34"/>
        <v>愛知県豊明市</v>
      </c>
      <c r="E1098" s="12">
        <v>229</v>
      </c>
      <c r="F1098" s="1">
        <f t="shared" si="35"/>
        <v>1</v>
      </c>
    </row>
    <row r="1099" spans="1:6">
      <c r="A1099" s="12">
        <v>230</v>
      </c>
      <c r="B1099" s="12" t="s">
        <v>1152</v>
      </c>
      <c r="C1099" s="12" t="s">
        <v>1197</v>
      </c>
      <c r="D1099" s="1" t="str">
        <f t="shared" si="34"/>
        <v>愛知県日進市</v>
      </c>
      <c r="E1099" s="12">
        <v>230</v>
      </c>
      <c r="F1099" s="1">
        <f t="shared" si="35"/>
        <v>1</v>
      </c>
    </row>
    <row r="1100" spans="1:6">
      <c r="A1100" s="12">
        <v>231</v>
      </c>
      <c r="B1100" s="12" t="s">
        <v>1152</v>
      </c>
      <c r="C1100" s="12" t="s">
        <v>1198</v>
      </c>
      <c r="D1100" s="1" t="str">
        <f t="shared" si="34"/>
        <v>愛知県田原市</v>
      </c>
      <c r="E1100" s="12">
        <v>231</v>
      </c>
      <c r="F1100" s="1">
        <f t="shared" si="35"/>
        <v>1</v>
      </c>
    </row>
    <row r="1101" spans="1:6">
      <c r="A1101" s="12">
        <v>232</v>
      </c>
      <c r="B1101" s="12" t="s">
        <v>1152</v>
      </c>
      <c r="C1101" s="12" t="s">
        <v>1199</v>
      </c>
      <c r="D1101" s="1" t="str">
        <f t="shared" si="34"/>
        <v>愛知県愛西市</v>
      </c>
      <c r="E1101" s="12">
        <v>232</v>
      </c>
      <c r="F1101" s="1">
        <f t="shared" si="35"/>
        <v>1</v>
      </c>
    </row>
    <row r="1102" spans="1:6">
      <c r="A1102" s="12">
        <v>233</v>
      </c>
      <c r="B1102" s="12" t="s">
        <v>1152</v>
      </c>
      <c r="C1102" s="12" t="s">
        <v>1200</v>
      </c>
      <c r="D1102" s="1" t="str">
        <f t="shared" si="34"/>
        <v>愛知県清須市</v>
      </c>
      <c r="E1102" s="12">
        <v>233</v>
      </c>
      <c r="F1102" s="1">
        <f t="shared" si="35"/>
        <v>1</v>
      </c>
    </row>
    <row r="1103" spans="1:6">
      <c r="A1103" s="12">
        <v>234</v>
      </c>
      <c r="B1103" s="12" t="s">
        <v>1152</v>
      </c>
      <c r="C1103" s="12" t="s">
        <v>1201</v>
      </c>
      <c r="D1103" s="1" t="str">
        <f t="shared" si="34"/>
        <v>愛知県北名古屋市</v>
      </c>
      <c r="E1103" s="12">
        <v>234</v>
      </c>
      <c r="F1103" s="1">
        <f t="shared" si="35"/>
        <v>1</v>
      </c>
    </row>
    <row r="1104" spans="1:6">
      <c r="A1104" s="12">
        <v>235</v>
      </c>
      <c r="B1104" s="12" t="s">
        <v>1152</v>
      </c>
      <c r="C1104" s="12" t="s">
        <v>1202</v>
      </c>
      <c r="D1104" s="1" t="str">
        <f t="shared" si="34"/>
        <v>愛知県弥富市</v>
      </c>
      <c r="E1104" s="12">
        <v>235</v>
      </c>
      <c r="F1104" s="1">
        <f t="shared" si="35"/>
        <v>1</v>
      </c>
    </row>
    <row r="1105" spans="1:6">
      <c r="A1105" s="12">
        <v>236</v>
      </c>
      <c r="B1105" s="12" t="s">
        <v>1152</v>
      </c>
      <c r="C1105" s="12" t="s">
        <v>1203</v>
      </c>
      <c r="D1105" s="1" t="str">
        <f t="shared" si="34"/>
        <v>愛知県みよし市</v>
      </c>
      <c r="E1105" s="12">
        <v>236</v>
      </c>
      <c r="F1105" s="1">
        <f t="shared" si="35"/>
        <v>1</v>
      </c>
    </row>
    <row r="1106" spans="1:6">
      <c r="A1106" s="12">
        <v>237</v>
      </c>
      <c r="B1106" s="12" t="s">
        <v>1152</v>
      </c>
      <c r="C1106" s="12" t="s">
        <v>1204</v>
      </c>
      <c r="D1106" s="1" t="str">
        <f t="shared" si="34"/>
        <v>愛知県あま市</v>
      </c>
      <c r="E1106" s="12">
        <v>237</v>
      </c>
      <c r="F1106" s="1">
        <f t="shared" si="35"/>
        <v>1</v>
      </c>
    </row>
    <row r="1107" spans="1:6">
      <c r="A1107" s="12">
        <v>238</v>
      </c>
      <c r="B1107" s="12" t="s">
        <v>1152</v>
      </c>
      <c r="C1107" s="12" t="s">
        <v>1205</v>
      </c>
      <c r="D1107" s="1" t="str">
        <f t="shared" si="34"/>
        <v>愛知県長久手市</v>
      </c>
      <c r="E1107" s="12">
        <v>238</v>
      </c>
      <c r="F1107" s="1">
        <f t="shared" si="35"/>
        <v>1</v>
      </c>
    </row>
    <row r="1108" spans="1:6">
      <c r="A1108" s="12">
        <v>302</v>
      </c>
      <c r="B1108" s="12" t="s">
        <v>1152</v>
      </c>
      <c r="C1108" s="12" t="s">
        <v>1206</v>
      </c>
      <c r="D1108" s="1" t="str">
        <f t="shared" si="34"/>
        <v>愛知県東郷町</v>
      </c>
      <c r="E1108" s="12">
        <v>302</v>
      </c>
      <c r="F1108" s="1">
        <f t="shared" si="35"/>
        <v>1</v>
      </c>
    </row>
    <row r="1109" spans="1:6">
      <c r="A1109" s="12">
        <v>342</v>
      </c>
      <c r="B1109" s="12" t="s">
        <v>1152</v>
      </c>
      <c r="C1109" s="12" t="s">
        <v>1207</v>
      </c>
      <c r="D1109" s="1" t="str">
        <f t="shared" si="34"/>
        <v>愛知県豊山町</v>
      </c>
      <c r="E1109" s="12">
        <v>342</v>
      </c>
      <c r="F1109" s="1">
        <f t="shared" si="35"/>
        <v>1</v>
      </c>
    </row>
    <row r="1110" spans="1:6">
      <c r="A1110" s="12">
        <v>361</v>
      </c>
      <c r="B1110" s="12" t="s">
        <v>1152</v>
      </c>
      <c r="C1110" s="12" t="s">
        <v>1208</v>
      </c>
      <c r="D1110" s="1" t="str">
        <f t="shared" si="34"/>
        <v>愛知県大口町</v>
      </c>
      <c r="E1110" s="12">
        <v>361</v>
      </c>
      <c r="F1110" s="1">
        <f t="shared" si="35"/>
        <v>1</v>
      </c>
    </row>
    <row r="1111" spans="1:6">
      <c r="A1111" s="12">
        <v>362</v>
      </c>
      <c r="B1111" s="12" t="s">
        <v>1152</v>
      </c>
      <c r="C1111" s="12" t="s">
        <v>1209</v>
      </c>
      <c r="D1111" s="1" t="str">
        <f t="shared" si="34"/>
        <v>愛知県扶桑町</v>
      </c>
      <c r="E1111" s="12">
        <v>362</v>
      </c>
      <c r="F1111" s="1">
        <f t="shared" si="35"/>
        <v>1</v>
      </c>
    </row>
    <row r="1112" spans="1:6">
      <c r="A1112" s="12">
        <v>424</v>
      </c>
      <c r="B1112" s="12" t="s">
        <v>1152</v>
      </c>
      <c r="C1112" s="12" t="s">
        <v>1210</v>
      </c>
      <c r="D1112" s="1" t="str">
        <f t="shared" si="34"/>
        <v>愛知県大治町</v>
      </c>
      <c r="E1112" s="12">
        <v>424</v>
      </c>
      <c r="F1112" s="1">
        <f t="shared" si="35"/>
        <v>1</v>
      </c>
    </row>
    <row r="1113" spans="1:6">
      <c r="A1113" s="12">
        <v>425</v>
      </c>
      <c r="B1113" s="12" t="s">
        <v>1152</v>
      </c>
      <c r="C1113" s="12" t="s">
        <v>1211</v>
      </c>
      <c r="D1113" s="1" t="str">
        <f t="shared" si="34"/>
        <v>愛知県蟹江町</v>
      </c>
      <c r="E1113" s="12">
        <v>425</v>
      </c>
      <c r="F1113" s="1">
        <f t="shared" si="35"/>
        <v>1</v>
      </c>
    </row>
    <row r="1114" spans="1:6">
      <c r="A1114" s="12">
        <v>427</v>
      </c>
      <c r="B1114" s="12" t="s">
        <v>1152</v>
      </c>
      <c r="C1114" s="12" t="s">
        <v>1212</v>
      </c>
      <c r="D1114" s="1" t="str">
        <f t="shared" si="34"/>
        <v>愛知県飛島村</v>
      </c>
      <c r="E1114" s="12">
        <v>427</v>
      </c>
      <c r="F1114" s="1">
        <f t="shared" si="35"/>
        <v>1</v>
      </c>
    </row>
    <row r="1115" spans="1:6">
      <c r="A1115" s="12">
        <v>441</v>
      </c>
      <c r="B1115" s="12" t="s">
        <v>1152</v>
      </c>
      <c r="C1115" s="12" t="s">
        <v>1213</v>
      </c>
      <c r="D1115" s="1" t="str">
        <f t="shared" si="34"/>
        <v>愛知県阿久比町</v>
      </c>
      <c r="E1115" s="12">
        <v>441</v>
      </c>
      <c r="F1115" s="1">
        <f t="shared" si="35"/>
        <v>1</v>
      </c>
    </row>
    <row r="1116" spans="1:6">
      <c r="A1116" s="12">
        <v>442</v>
      </c>
      <c r="B1116" s="12" t="s">
        <v>1152</v>
      </c>
      <c r="C1116" s="12" t="s">
        <v>1214</v>
      </c>
      <c r="D1116" s="1" t="str">
        <f t="shared" si="34"/>
        <v>愛知県東浦町</v>
      </c>
      <c r="E1116" s="12">
        <v>442</v>
      </c>
      <c r="F1116" s="1">
        <f t="shared" si="35"/>
        <v>1</v>
      </c>
    </row>
    <row r="1117" spans="1:6">
      <c r="A1117" s="12">
        <v>445</v>
      </c>
      <c r="B1117" s="12" t="s">
        <v>1152</v>
      </c>
      <c r="C1117" s="12" t="s">
        <v>1215</v>
      </c>
      <c r="D1117" s="1" t="str">
        <f t="shared" si="34"/>
        <v>愛知県南知多町</v>
      </c>
      <c r="E1117" s="12">
        <v>445</v>
      </c>
      <c r="F1117" s="1">
        <f t="shared" si="35"/>
        <v>1</v>
      </c>
    </row>
    <row r="1118" spans="1:6">
      <c r="A1118" s="12">
        <v>446</v>
      </c>
      <c r="B1118" s="12" t="s">
        <v>1152</v>
      </c>
      <c r="C1118" s="12" t="s">
        <v>969</v>
      </c>
      <c r="D1118" s="1" t="str">
        <f t="shared" si="34"/>
        <v>愛知県美浜町</v>
      </c>
      <c r="E1118" s="12">
        <v>446</v>
      </c>
      <c r="F1118" s="1">
        <f t="shared" si="35"/>
        <v>1</v>
      </c>
    </row>
    <row r="1119" spans="1:6">
      <c r="A1119" s="12">
        <v>447</v>
      </c>
      <c r="B1119" s="12" t="s">
        <v>1152</v>
      </c>
      <c r="C1119" s="12" t="s">
        <v>1216</v>
      </c>
      <c r="D1119" s="1" t="str">
        <f t="shared" si="34"/>
        <v>愛知県武豊町</v>
      </c>
      <c r="E1119" s="12">
        <v>447</v>
      </c>
      <c r="F1119" s="1">
        <f t="shared" si="35"/>
        <v>1</v>
      </c>
    </row>
    <row r="1120" spans="1:6">
      <c r="A1120" s="12">
        <v>501</v>
      </c>
      <c r="B1120" s="12" t="s">
        <v>1152</v>
      </c>
      <c r="C1120" s="12" t="s">
        <v>1217</v>
      </c>
      <c r="D1120" s="1" t="str">
        <f t="shared" si="34"/>
        <v>愛知県幸田町</v>
      </c>
      <c r="E1120" s="12">
        <v>501</v>
      </c>
      <c r="F1120" s="1">
        <f t="shared" si="35"/>
        <v>1</v>
      </c>
    </row>
    <row r="1121" spans="1:6">
      <c r="A1121" s="12">
        <v>561</v>
      </c>
      <c r="B1121" s="12" t="s">
        <v>1152</v>
      </c>
      <c r="C1121" s="12" t="s">
        <v>1218</v>
      </c>
      <c r="D1121" s="1" t="str">
        <f t="shared" si="34"/>
        <v>愛知県設楽町</v>
      </c>
      <c r="E1121" s="12">
        <v>561</v>
      </c>
      <c r="F1121" s="1">
        <f t="shared" si="35"/>
        <v>1</v>
      </c>
    </row>
    <row r="1122" spans="1:6">
      <c r="A1122" s="12">
        <v>562</v>
      </c>
      <c r="B1122" s="12" t="s">
        <v>1152</v>
      </c>
      <c r="C1122" s="12" t="s">
        <v>1219</v>
      </c>
      <c r="D1122" s="1" t="str">
        <f t="shared" si="34"/>
        <v>愛知県東栄町</v>
      </c>
      <c r="E1122" s="12">
        <v>562</v>
      </c>
      <c r="F1122" s="1">
        <f t="shared" si="35"/>
        <v>1</v>
      </c>
    </row>
    <row r="1123" spans="1:6">
      <c r="A1123" s="12">
        <v>563</v>
      </c>
      <c r="B1123" s="12" t="s">
        <v>1152</v>
      </c>
      <c r="C1123" s="12" t="s">
        <v>1220</v>
      </c>
      <c r="D1123" s="1" t="str">
        <f t="shared" si="34"/>
        <v>愛知県豊根村</v>
      </c>
      <c r="E1123" s="12">
        <v>563</v>
      </c>
      <c r="F1123" s="1">
        <f t="shared" si="35"/>
        <v>1</v>
      </c>
    </row>
    <row r="1124" spans="1:6">
      <c r="A1124" s="12">
        <v>201</v>
      </c>
      <c r="B1124" s="12" t="s">
        <v>1221</v>
      </c>
      <c r="C1124" s="12" t="s">
        <v>1222</v>
      </c>
      <c r="D1124" s="1" t="str">
        <f t="shared" si="34"/>
        <v>三重県津市</v>
      </c>
      <c r="E1124" s="12">
        <v>201</v>
      </c>
      <c r="F1124" s="1">
        <f t="shared" si="35"/>
        <v>1</v>
      </c>
    </row>
    <row r="1125" spans="1:6">
      <c r="A1125" s="12">
        <v>202</v>
      </c>
      <c r="B1125" s="12" t="s">
        <v>1221</v>
      </c>
      <c r="C1125" s="12" t="s">
        <v>1223</v>
      </c>
      <c r="D1125" s="1" t="str">
        <f t="shared" si="34"/>
        <v>三重県四日市市</v>
      </c>
      <c r="E1125" s="12">
        <v>202</v>
      </c>
      <c r="F1125" s="1">
        <f t="shared" si="35"/>
        <v>1</v>
      </c>
    </row>
    <row r="1126" spans="1:6">
      <c r="A1126" s="12">
        <v>203</v>
      </c>
      <c r="B1126" s="12" t="s">
        <v>1221</v>
      </c>
      <c r="C1126" s="12" t="s">
        <v>1224</v>
      </c>
      <c r="D1126" s="1" t="str">
        <f t="shared" si="34"/>
        <v>三重県伊勢市</v>
      </c>
      <c r="E1126" s="12">
        <v>203</v>
      </c>
      <c r="F1126" s="1">
        <f t="shared" si="35"/>
        <v>1</v>
      </c>
    </row>
    <row r="1127" spans="1:6">
      <c r="A1127" s="12">
        <v>204</v>
      </c>
      <c r="B1127" s="12" t="s">
        <v>1221</v>
      </c>
      <c r="C1127" s="12" t="s">
        <v>1225</v>
      </c>
      <c r="D1127" s="1" t="str">
        <f t="shared" si="34"/>
        <v>三重県松阪市</v>
      </c>
      <c r="E1127" s="12">
        <v>204</v>
      </c>
      <c r="F1127" s="1">
        <f t="shared" si="35"/>
        <v>1</v>
      </c>
    </row>
    <row r="1128" spans="1:6">
      <c r="A1128" s="12">
        <v>205</v>
      </c>
      <c r="B1128" s="12" t="s">
        <v>1221</v>
      </c>
      <c r="C1128" s="12" t="s">
        <v>1226</v>
      </c>
      <c r="D1128" s="1" t="str">
        <f t="shared" si="34"/>
        <v>三重県桑名市</v>
      </c>
      <c r="E1128" s="12">
        <v>205</v>
      </c>
      <c r="F1128" s="1">
        <f t="shared" si="35"/>
        <v>1</v>
      </c>
    </row>
    <row r="1129" spans="1:6">
      <c r="A1129" s="12">
        <v>207</v>
      </c>
      <c r="B1129" s="12" t="s">
        <v>1221</v>
      </c>
      <c r="C1129" s="12" t="s">
        <v>1227</v>
      </c>
      <c r="D1129" s="1" t="str">
        <f t="shared" si="34"/>
        <v>三重県鈴鹿市</v>
      </c>
      <c r="E1129" s="12">
        <v>207</v>
      </c>
      <c r="F1129" s="1">
        <f t="shared" si="35"/>
        <v>1</v>
      </c>
    </row>
    <row r="1130" spans="1:6">
      <c r="A1130" s="12">
        <v>208</v>
      </c>
      <c r="B1130" s="12" t="s">
        <v>1221</v>
      </c>
      <c r="C1130" s="12" t="s">
        <v>1228</v>
      </c>
      <c r="D1130" s="1" t="str">
        <f t="shared" si="34"/>
        <v>三重県名張市</v>
      </c>
      <c r="E1130" s="12">
        <v>208</v>
      </c>
      <c r="F1130" s="1">
        <f t="shared" si="35"/>
        <v>1</v>
      </c>
    </row>
    <row r="1131" spans="1:6">
      <c r="A1131" s="12">
        <v>209</v>
      </c>
      <c r="B1131" s="12" t="s">
        <v>1221</v>
      </c>
      <c r="C1131" s="12" t="s">
        <v>1229</v>
      </c>
      <c r="D1131" s="1" t="str">
        <f t="shared" si="34"/>
        <v>三重県尾鷲市</v>
      </c>
      <c r="E1131" s="12">
        <v>209</v>
      </c>
      <c r="F1131" s="1">
        <f t="shared" si="35"/>
        <v>1</v>
      </c>
    </row>
    <row r="1132" spans="1:6">
      <c r="A1132" s="12">
        <v>210</v>
      </c>
      <c r="B1132" s="12" t="s">
        <v>1221</v>
      </c>
      <c r="C1132" s="12" t="s">
        <v>1230</v>
      </c>
      <c r="D1132" s="1" t="str">
        <f t="shared" si="34"/>
        <v>三重県亀山市</v>
      </c>
      <c r="E1132" s="12">
        <v>210</v>
      </c>
      <c r="F1132" s="1">
        <f t="shared" si="35"/>
        <v>1</v>
      </c>
    </row>
    <row r="1133" spans="1:6">
      <c r="A1133" s="12">
        <v>211</v>
      </c>
      <c r="B1133" s="12" t="s">
        <v>1221</v>
      </c>
      <c r="C1133" s="12" t="s">
        <v>1231</v>
      </c>
      <c r="D1133" s="1" t="str">
        <f t="shared" si="34"/>
        <v>三重県鳥羽市</v>
      </c>
      <c r="E1133" s="12">
        <v>211</v>
      </c>
      <c r="F1133" s="1">
        <f t="shared" si="35"/>
        <v>1</v>
      </c>
    </row>
    <row r="1134" spans="1:6">
      <c r="A1134" s="12">
        <v>212</v>
      </c>
      <c r="B1134" s="12" t="s">
        <v>1221</v>
      </c>
      <c r="C1134" s="12" t="s">
        <v>1232</v>
      </c>
      <c r="D1134" s="1" t="str">
        <f t="shared" si="34"/>
        <v>三重県熊野市</v>
      </c>
      <c r="E1134" s="12">
        <v>212</v>
      </c>
      <c r="F1134" s="1">
        <f t="shared" si="35"/>
        <v>1</v>
      </c>
    </row>
    <row r="1135" spans="1:6">
      <c r="A1135" s="12">
        <v>214</v>
      </c>
      <c r="B1135" s="12" t="s">
        <v>1221</v>
      </c>
      <c r="C1135" s="12" t="s">
        <v>1233</v>
      </c>
      <c r="D1135" s="1" t="str">
        <f t="shared" si="34"/>
        <v>三重県いなべ市</v>
      </c>
      <c r="E1135" s="12">
        <v>214</v>
      </c>
      <c r="F1135" s="1">
        <f t="shared" si="35"/>
        <v>1</v>
      </c>
    </row>
    <row r="1136" spans="1:6">
      <c r="A1136" s="12">
        <v>215</v>
      </c>
      <c r="B1136" s="12" t="s">
        <v>1221</v>
      </c>
      <c r="C1136" s="12" t="s">
        <v>1234</v>
      </c>
      <c r="D1136" s="1" t="str">
        <f t="shared" si="34"/>
        <v>三重県志摩市</v>
      </c>
      <c r="E1136" s="12">
        <v>215</v>
      </c>
      <c r="F1136" s="1">
        <f t="shared" si="35"/>
        <v>1</v>
      </c>
    </row>
    <row r="1137" spans="1:6">
      <c r="A1137" s="12">
        <v>216</v>
      </c>
      <c r="B1137" s="12" t="s">
        <v>1221</v>
      </c>
      <c r="C1137" s="12" t="s">
        <v>1235</v>
      </c>
      <c r="D1137" s="1" t="str">
        <f t="shared" si="34"/>
        <v>三重県伊賀市</v>
      </c>
      <c r="E1137" s="12">
        <v>216</v>
      </c>
      <c r="F1137" s="1">
        <f t="shared" si="35"/>
        <v>1</v>
      </c>
    </row>
    <row r="1138" spans="1:6">
      <c r="A1138" s="12">
        <v>303</v>
      </c>
      <c r="B1138" s="12" t="s">
        <v>1221</v>
      </c>
      <c r="C1138" s="12" t="s">
        <v>1236</v>
      </c>
      <c r="D1138" s="1" t="str">
        <f t="shared" si="34"/>
        <v>三重県木曽岬町</v>
      </c>
      <c r="E1138" s="12">
        <v>303</v>
      </c>
      <c r="F1138" s="1">
        <f t="shared" si="35"/>
        <v>1</v>
      </c>
    </row>
    <row r="1139" spans="1:6">
      <c r="A1139" s="12">
        <v>324</v>
      </c>
      <c r="B1139" s="12" t="s">
        <v>1221</v>
      </c>
      <c r="C1139" s="12" t="s">
        <v>1237</v>
      </c>
      <c r="D1139" s="1" t="str">
        <f t="shared" si="34"/>
        <v>三重県東員町</v>
      </c>
      <c r="E1139" s="12">
        <v>324</v>
      </c>
      <c r="F1139" s="1">
        <f t="shared" si="35"/>
        <v>1</v>
      </c>
    </row>
    <row r="1140" spans="1:6">
      <c r="A1140" s="12">
        <v>341</v>
      </c>
      <c r="B1140" s="12" t="s">
        <v>1221</v>
      </c>
      <c r="C1140" s="12" t="s">
        <v>1238</v>
      </c>
      <c r="D1140" s="1" t="str">
        <f t="shared" si="34"/>
        <v>三重県菰野町</v>
      </c>
      <c r="E1140" s="12">
        <v>341</v>
      </c>
      <c r="F1140" s="1">
        <f t="shared" si="35"/>
        <v>1</v>
      </c>
    </row>
    <row r="1141" spans="1:6">
      <c r="A1141" s="12">
        <v>343</v>
      </c>
      <c r="B1141" s="12" t="s">
        <v>1221</v>
      </c>
      <c r="C1141" s="12" t="s">
        <v>447</v>
      </c>
      <c r="D1141" s="1" t="str">
        <f t="shared" si="34"/>
        <v>三重県朝日町</v>
      </c>
      <c r="E1141" s="12">
        <v>343</v>
      </c>
      <c r="F1141" s="1">
        <f t="shared" si="35"/>
        <v>1</v>
      </c>
    </row>
    <row r="1142" spans="1:6">
      <c r="A1142" s="12">
        <v>344</v>
      </c>
      <c r="B1142" s="12" t="s">
        <v>1221</v>
      </c>
      <c r="C1142" s="12" t="s">
        <v>1239</v>
      </c>
      <c r="D1142" s="1" t="str">
        <f t="shared" si="34"/>
        <v>三重県川越町</v>
      </c>
      <c r="E1142" s="12">
        <v>344</v>
      </c>
      <c r="F1142" s="1">
        <f t="shared" si="35"/>
        <v>1</v>
      </c>
    </row>
    <row r="1143" spans="1:6">
      <c r="A1143" s="12">
        <v>441</v>
      </c>
      <c r="B1143" s="12" t="s">
        <v>1221</v>
      </c>
      <c r="C1143" s="12" t="s">
        <v>1240</v>
      </c>
      <c r="D1143" s="1" t="str">
        <f t="shared" si="34"/>
        <v>三重県多気町</v>
      </c>
      <c r="E1143" s="12">
        <v>441</v>
      </c>
      <c r="F1143" s="1">
        <f t="shared" si="35"/>
        <v>1</v>
      </c>
    </row>
    <row r="1144" spans="1:6">
      <c r="A1144" s="12">
        <v>442</v>
      </c>
      <c r="B1144" s="12" t="s">
        <v>1221</v>
      </c>
      <c r="C1144" s="12" t="s">
        <v>625</v>
      </c>
      <c r="D1144" s="1" t="str">
        <f t="shared" si="34"/>
        <v>三重県明和町</v>
      </c>
      <c r="E1144" s="12">
        <v>442</v>
      </c>
      <c r="F1144" s="1">
        <f t="shared" si="35"/>
        <v>1</v>
      </c>
    </row>
    <row r="1145" spans="1:6">
      <c r="A1145" s="12">
        <v>443</v>
      </c>
      <c r="B1145" s="12" t="s">
        <v>1221</v>
      </c>
      <c r="C1145" s="12" t="s">
        <v>1241</v>
      </c>
      <c r="D1145" s="1" t="str">
        <f t="shared" si="34"/>
        <v>三重県大台町</v>
      </c>
      <c r="E1145" s="12">
        <v>443</v>
      </c>
      <c r="F1145" s="1">
        <f t="shared" si="35"/>
        <v>1</v>
      </c>
    </row>
    <row r="1146" spans="1:6">
      <c r="A1146" s="12">
        <v>461</v>
      </c>
      <c r="B1146" s="12" t="s">
        <v>1221</v>
      </c>
      <c r="C1146" s="12" t="s">
        <v>1242</v>
      </c>
      <c r="D1146" s="1" t="str">
        <f t="shared" si="34"/>
        <v>三重県玉城町</v>
      </c>
      <c r="E1146" s="12">
        <v>461</v>
      </c>
      <c r="F1146" s="1">
        <f t="shared" si="35"/>
        <v>1</v>
      </c>
    </row>
    <row r="1147" spans="1:6">
      <c r="A1147" s="12">
        <v>470</v>
      </c>
      <c r="B1147" s="12" t="s">
        <v>1221</v>
      </c>
      <c r="C1147" s="12" t="s">
        <v>1243</v>
      </c>
      <c r="D1147" s="1" t="str">
        <f t="shared" si="34"/>
        <v>三重県度会町</v>
      </c>
      <c r="E1147" s="12">
        <v>470</v>
      </c>
      <c r="F1147" s="1">
        <f t="shared" si="35"/>
        <v>1</v>
      </c>
    </row>
    <row r="1148" spans="1:6">
      <c r="A1148" s="12">
        <v>471</v>
      </c>
      <c r="B1148" s="12" t="s">
        <v>1221</v>
      </c>
      <c r="C1148" s="12" t="s">
        <v>1244</v>
      </c>
      <c r="D1148" s="1" t="str">
        <f t="shared" si="34"/>
        <v>三重県大紀町</v>
      </c>
      <c r="E1148" s="12">
        <v>471</v>
      </c>
      <c r="F1148" s="1">
        <f t="shared" si="35"/>
        <v>1</v>
      </c>
    </row>
    <row r="1149" spans="1:6">
      <c r="A1149" s="12">
        <v>472</v>
      </c>
      <c r="B1149" s="12" t="s">
        <v>1221</v>
      </c>
      <c r="C1149" s="12" t="s">
        <v>1245</v>
      </c>
      <c r="D1149" s="1" t="str">
        <f t="shared" si="34"/>
        <v>三重県南伊勢町</v>
      </c>
      <c r="E1149" s="12">
        <v>472</v>
      </c>
      <c r="F1149" s="1">
        <f t="shared" si="35"/>
        <v>1</v>
      </c>
    </row>
    <row r="1150" spans="1:6">
      <c r="A1150" s="12">
        <v>543</v>
      </c>
      <c r="B1150" s="12" t="s">
        <v>1221</v>
      </c>
      <c r="C1150" s="12" t="s">
        <v>1246</v>
      </c>
      <c r="D1150" s="1" t="str">
        <f t="shared" si="34"/>
        <v>三重県紀北町</v>
      </c>
      <c r="E1150" s="12">
        <v>543</v>
      </c>
      <c r="F1150" s="1">
        <f t="shared" si="35"/>
        <v>1</v>
      </c>
    </row>
    <row r="1151" spans="1:6">
      <c r="A1151" s="12">
        <v>561</v>
      </c>
      <c r="B1151" s="12" t="s">
        <v>1221</v>
      </c>
      <c r="C1151" s="12" t="s">
        <v>1247</v>
      </c>
      <c r="D1151" s="1" t="str">
        <f t="shared" ref="D1151:D1214" si="36">B1151&amp;C1151</f>
        <v>三重県御浜町</v>
      </c>
      <c r="E1151" s="12">
        <v>561</v>
      </c>
      <c r="F1151" s="1">
        <f t="shared" si="35"/>
        <v>1</v>
      </c>
    </row>
    <row r="1152" spans="1:6">
      <c r="A1152" s="12">
        <v>562</v>
      </c>
      <c r="B1152" s="12" t="s">
        <v>1221</v>
      </c>
      <c r="C1152" s="12" t="s">
        <v>1248</v>
      </c>
      <c r="D1152" s="1" t="str">
        <f t="shared" si="36"/>
        <v>三重県紀宝町</v>
      </c>
      <c r="E1152" s="12">
        <v>562</v>
      </c>
      <c r="F1152" s="1">
        <f t="shared" si="35"/>
        <v>1</v>
      </c>
    </row>
    <row r="1153" spans="1:6">
      <c r="A1153" s="12">
        <v>201</v>
      </c>
      <c r="B1153" s="12" t="s">
        <v>1249</v>
      </c>
      <c r="C1153" s="12" t="s">
        <v>1250</v>
      </c>
      <c r="D1153" s="1" t="str">
        <f t="shared" si="36"/>
        <v>滋賀県大津市</v>
      </c>
      <c r="E1153" s="12">
        <v>201</v>
      </c>
      <c r="F1153" s="1">
        <f t="shared" si="35"/>
        <v>1</v>
      </c>
    </row>
    <row r="1154" spans="1:6">
      <c r="A1154" s="12">
        <v>202</v>
      </c>
      <c r="B1154" s="12" t="s">
        <v>1249</v>
      </c>
      <c r="C1154" s="12" t="s">
        <v>1251</v>
      </c>
      <c r="D1154" s="1" t="str">
        <f t="shared" si="36"/>
        <v>滋賀県彦根市</v>
      </c>
      <c r="E1154" s="12">
        <v>202</v>
      </c>
      <c r="F1154" s="1">
        <f t="shared" ref="F1154:F1217" si="37">COUNTIF(D:D,D1154)</f>
        <v>1</v>
      </c>
    </row>
    <row r="1155" spans="1:6">
      <c r="A1155" s="12">
        <v>203</v>
      </c>
      <c r="B1155" s="12" t="s">
        <v>1249</v>
      </c>
      <c r="C1155" s="12" t="s">
        <v>1252</v>
      </c>
      <c r="D1155" s="1" t="str">
        <f t="shared" si="36"/>
        <v>滋賀県長浜市</v>
      </c>
      <c r="E1155" s="12">
        <v>203</v>
      </c>
      <c r="F1155" s="1">
        <f t="shared" si="37"/>
        <v>1</v>
      </c>
    </row>
    <row r="1156" spans="1:6">
      <c r="A1156" s="12">
        <v>204</v>
      </c>
      <c r="B1156" s="12" t="s">
        <v>1249</v>
      </c>
      <c r="C1156" s="12" t="s">
        <v>1253</v>
      </c>
      <c r="D1156" s="1" t="str">
        <f t="shared" si="36"/>
        <v>滋賀県近江八幡市</v>
      </c>
      <c r="E1156" s="12">
        <v>204</v>
      </c>
      <c r="F1156" s="1">
        <f t="shared" si="37"/>
        <v>1</v>
      </c>
    </row>
    <row r="1157" spans="1:6">
      <c r="A1157" s="12">
        <v>206</v>
      </c>
      <c r="B1157" s="12" t="s">
        <v>1249</v>
      </c>
      <c r="C1157" s="12" t="s">
        <v>1254</v>
      </c>
      <c r="D1157" s="1" t="str">
        <f t="shared" si="36"/>
        <v>滋賀県草津市</v>
      </c>
      <c r="E1157" s="12">
        <v>206</v>
      </c>
      <c r="F1157" s="1">
        <f t="shared" si="37"/>
        <v>1</v>
      </c>
    </row>
    <row r="1158" spans="1:6">
      <c r="A1158" s="12">
        <v>207</v>
      </c>
      <c r="B1158" s="12" t="s">
        <v>1249</v>
      </c>
      <c r="C1158" s="12" t="s">
        <v>1255</v>
      </c>
      <c r="D1158" s="1" t="str">
        <f t="shared" si="36"/>
        <v>滋賀県守山市</v>
      </c>
      <c r="E1158" s="12">
        <v>207</v>
      </c>
      <c r="F1158" s="1">
        <f t="shared" si="37"/>
        <v>1</v>
      </c>
    </row>
    <row r="1159" spans="1:6">
      <c r="A1159" s="12">
        <v>208</v>
      </c>
      <c r="B1159" s="12" t="s">
        <v>1249</v>
      </c>
      <c r="C1159" s="12" t="s">
        <v>1256</v>
      </c>
      <c r="D1159" s="1" t="str">
        <f t="shared" si="36"/>
        <v>滋賀県栗東市</v>
      </c>
      <c r="E1159" s="12">
        <v>208</v>
      </c>
      <c r="F1159" s="1">
        <f t="shared" si="37"/>
        <v>1</v>
      </c>
    </row>
    <row r="1160" spans="1:6">
      <c r="A1160" s="12">
        <v>209</v>
      </c>
      <c r="B1160" s="12" t="s">
        <v>1249</v>
      </c>
      <c r="C1160" s="12" t="s">
        <v>1257</v>
      </c>
      <c r="D1160" s="1" t="str">
        <f t="shared" si="36"/>
        <v>滋賀県甲賀市</v>
      </c>
      <c r="E1160" s="12">
        <v>209</v>
      </c>
      <c r="F1160" s="1">
        <f t="shared" si="37"/>
        <v>1</v>
      </c>
    </row>
    <row r="1161" spans="1:6">
      <c r="A1161" s="12">
        <v>210</v>
      </c>
      <c r="B1161" s="12" t="s">
        <v>1249</v>
      </c>
      <c r="C1161" s="12" t="s">
        <v>1258</v>
      </c>
      <c r="D1161" s="1" t="str">
        <f t="shared" si="36"/>
        <v>滋賀県野洲市</v>
      </c>
      <c r="E1161" s="12">
        <v>210</v>
      </c>
      <c r="F1161" s="1">
        <f t="shared" si="37"/>
        <v>1</v>
      </c>
    </row>
    <row r="1162" spans="1:6">
      <c r="A1162" s="12">
        <v>211</v>
      </c>
      <c r="B1162" s="12" t="s">
        <v>1249</v>
      </c>
      <c r="C1162" s="12" t="s">
        <v>1259</v>
      </c>
      <c r="D1162" s="1" t="str">
        <f t="shared" si="36"/>
        <v>滋賀県湖南市</v>
      </c>
      <c r="E1162" s="12">
        <v>211</v>
      </c>
      <c r="F1162" s="1">
        <f t="shared" si="37"/>
        <v>1</v>
      </c>
    </row>
    <row r="1163" spans="1:6">
      <c r="A1163" s="12">
        <v>212</v>
      </c>
      <c r="B1163" s="12" t="s">
        <v>1249</v>
      </c>
      <c r="C1163" s="12" t="s">
        <v>1260</v>
      </c>
      <c r="D1163" s="1" t="str">
        <f t="shared" si="36"/>
        <v>滋賀県高島市</v>
      </c>
      <c r="E1163" s="12">
        <v>212</v>
      </c>
      <c r="F1163" s="1">
        <f t="shared" si="37"/>
        <v>1</v>
      </c>
    </row>
    <row r="1164" spans="1:6">
      <c r="A1164" s="12">
        <v>213</v>
      </c>
      <c r="B1164" s="12" t="s">
        <v>1249</v>
      </c>
      <c r="C1164" s="12" t="s">
        <v>1261</v>
      </c>
      <c r="D1164" s="1" t="str">
        <f t="shared" si="36"/>
        <v>滋賀県東近江市</v>
      </c>
      <c r="E1164" s="12">
        <v>213</v>
      </c>
      <c r="F1164" s="1">
        <f t="shared" si="37"/>
        <v>1</v>
      </c>
    </row>
    <row r="1165" spans="1:6">
      <c r="A1165" s="12">
        <v>214</v>
      </c>
      <c r="B1165" s="12" t="s">
        <v>1249</v>
      </c>
      <c r="C1165" s="12" t="s">
        <v>1262</v>
      </c>
      <c r="D1165" s="1" t="str">
        <f t="shared" si="36"/>
        <v>滋賀県米原市</v>
      </c>
      <c r="E1165" s="12">
        <v>214</v>
      </c>
      <c r="F1165" s="1">
        <f t="shared" si="37"/>
        <v>1</v>
      </c>
    </row>
    <row r="1166" spans="1:6">
      <c r="A1166" s="12">
        <v>383</v>
      </c>
      <c r="B1166" s="12" t="s">
        <v>1249</v>
      </c>
      <c r="C1166" s="12" t="s">
        <v>1263</v>
      </c>
      <c r="D1166" s="1" t="str">
        <f t="shared" si="36"/>
        <v>滋賀県日野町</v>
      </c>
      <c r="E1166" s="12">
        <v>383</v>
      </c>
      <c r="F1166" s="1">
        <f t="shared" si="37"/>
        <v>1</v>
      </c>
    </row>
    <row r="1167" spans="1:6">
      <c r="A1167" s="12">
        <v>384</v>
      </c>
      <c r="B1167" s="12" t="s">
        <v>1249</v>
      </c>
      <c r="C1167" s="12" t="s">
        <v>1264</v>
      </c>
      <c r="D1167" s="1" t="str">
        <f t="shared" si="36"/>
        <v>滋賀県竜王町</v>
      </c>
      <c r="E1167" s="12">
        <v>384</v>
      </c>
      <c r="F1167" s="1">
        <f t="shared" si="37"/>
        <v>1</v>
      </c>
    </row>
    <row r="1168" spans="1:6">
      <c r="A1168" s="12">
        <v>425</v>
      </c>
      <c r="B1168" s="12" t="s">
        <v>1249</v>
      </c>
      <c r="C1168" s="12" t="s">
        <v>1265</v>
      </c>
      <c r="D1168" s="1" t="str">
        <f t="shared" si="36"/>
        <v>滋賀県愛荘町</v>
      </c>
      <c r="E1168" s="12">
        <v>425</v>
      </c>
      <c r="F1168" s="1">
        <f t="shared" si="37"/>
        <v>1</v>
      </c>
    </row>
    <row r="1169" spans="1:6">
      <c r="A1169" s="12">
        <v>441</v>
      </c>
      <c r="B1169" s="12" t="s">
        <v>1249</v>
      </c>
      <c r="C1169" s="12" t="s">
        <v>1266</v>
      </c>
      <c r="D1169" s="1" t="str">
        <f t="shared" si="36"/>
        <v>滋賀県豊郷町</v>
      </c>
      <c r="E1169" s="12">
        <v>441</v>
      </c>
      <c r="F1169" s="1">
        <f t="shared" si="37"/>
        <v>1</v>
      </c>
    </row>
    <row r="1170" spans="1:6">
      <c r="A1170" s="12">
        <v>442</v>
      </c>
      <c r="B1170" s="12" t="s">
        <v>1249</v>
      </c>
      <c r="C1170" s="12" t="s">
        <v>1267</v>
      </c>
      <c r="D1170" s="1" t="str">
        <f t="shared" si="36"/>
        <v>滋賀県甲良町</v>
      </c>
      <c r="E1170" s="12">
        <v>442</v>
      </c>
      <c r="F1170" s="1">
        <f t="shared" si="37"/>
        <v>1</v>
      </c>
    </row>
    <row r="1171" spans="1:6">
      <c r="A1171" s="12">
        <v>443</v>
      </c>
      <c r="B1171" s="12" t="s">
        <v>1249</v>
      </c>
      <c r="C1171" s="12" t="s">
        <v>1268</v>
      </c>
      <c r="D1171" s="1" t="str">
        <f t="shared" si="36"/>
        <v>滋賀県多賀町</v>
      </c>
      <c r="E1171" s="12">
        <v>443</v>
      </c>
      <c r="F1171" s="1">
        <f t="shared" si="37"/>
        <v>1</v>
      </c>
    </row>
    <row r="1172" spans="1:6">
      <c r="A1172" s="12">
        <v>101</v>
      </c>
      <c r="B1172" s="12" t="s">
        <v>1269</v>
      </c>
      <c r="C1172" s="12" t="s">
        <v>1270</v>
      </c>
      <c r="D1172" s="1" t="str">
        <f t="shared" si="36"/>
        <v>京都府京都市北区</v>
      </c>
      <c r="E1172" s="12">
        <v>101</v>
      </c>
      <c r="F1172" s="1">
        <f t="shared" si="37"/>
        <v>1</v>
      </c>
    </row>
    <row r="1173" spans="1:6">
      <c r="A1173" s="12">
        <v>102</v>
      </c>
      <c r="B1173" s="12" t="s">
        <v>1269</v>
      </c>
      <c r="C1173" s="12" t="s">
        <v>1271</v>
      </c>
      <c r="D1173" s="1" t="str">
        <f t="shared" si="36"/>
        <v>京都府京都市上京区</v>
      </c>
      <c r="E1173" s="12">
        <v>102</v>
      </c>
      <c r="F1173" s="1">
        <f t="shared" si="37"/>
        <v>1</v>
      </c>
    </row>
    <row r="1174" spans="1:6">
      <c r="A1174" s="12">
        <v>103</v>
      </c>
      <c r="B1174" s="12" t="s">
        <v>1269</v>
      </c>
      <c r="C1174" s="12" t="s">
        <v>1272</v>
      </c>
      <c r="D1174" s="1" t="str">
        <f t="shared" si="36"/>
        <v>京都府京都市左京区</v>
      </c>
      <c r="E1174" s="12">
        <v>103</v>
      </c>
      <c r="F1174" s="1">
        <f t="shared" si="37"/>
        <v>1</v>
      </c>
    </row>
    <row r="1175" spans="1:6">
      <c r="A1175" s="12">
        <v>104</v>
      </c>
      <c r="B1175" s="12" t="s">
        <v>1269</v>
      </c>
      <c r="C1175" s="12" t="s">
        <v>1273</v>
      </c>
      <c r="D1175" s="1" t="str">
        <f t="shared" si="36"/>
        <v>京都府京都市中京区</v>
      </c>
      <c r="E1175" s="12">
        <v>104</v>
      </c>
      <c r="F1175" s="1">
        <f t="shared" si="37"/>
        <v>1</v>
      </c>
    </row>
    <row r="1176" spans="1:6">
      <c r="A1176" s="12">
        <v>105</v>
      </c>
      <c r="B1176" s="12" t="s">
        <v>1269</v>
      </c>
      <c r="C1176" s="12" t="s">
        <v>1274</v>
      </c>
      <c r="D1176" s="1" t="str">
        <f t="shared" si="36"/>
        <v>京都府京都市東山区</v>
      </c>
      <c r="E1176" s="12">
        <v>105</v>
      </c>
      <c r="F1176" s="1">
        <f t="shared" si="37"/>
        <v>1</v>
      </c>
    </row>
    <row r="1177" spans="1:6">
      <c r="A1177" s="12">
        <v>106</v>
      </c>
      <c r="B1177" s="12" t="s">
        <v>1269</v>
      </c>
      <c r="C1177" s="12" t="s">
        <v>1275</v>
      </c>
      <c r="D1177" s="1" t="str">
        <f t="shared" si="36"/>
        <v>京都府京都市下京区</v>
      </c>
      <c r="E1177" s="12">
        <v>106</v>
      </c>
      <c r="F1177" s="1">
        <f t="shared" si="37"/>
        <v>1</v>
      </c>
    </row>
    <row r="1178" spans="1:6">
      <c r="A1178" s="12">
        <v>107</v>
      </c>
      <c r="B1178" s="12" t="s">
        <v>1269</v>
      </c>
      <c r="C1178" s="12" t="s">
        <v>1276</v>
      </c>
      <c r="D1178" s="1" t="str">
        <f t="shared" si="36"/>
        <v>京都府京都市南区</v>
      </c>
      <c r="E1178" s="12">
        <v>107</v>
      </c>
      <c r="F1178" s="1">
        <f t="shared" si="37"/>
        <v>1</v>
      </c>
    </row>
    <row r="1179" spans="1:6">
      <c r="A1179" s="12">
        <v>108</v>
      </c>
      <c r="B1179" s="12" t="s">
        <v>1269</v>
      </c>
      <c r="C1179" s="12" t="s">
        <v>1277</v>
      </c>
      <c r="D1179" s="1" t="str">
        <f t="shared" si="36"/>
        <v>京都府京都市右京区</v>
      </c>
      <c r="E1179" s="12">
        <v>108</v>
      </c>
      <c r="F1179" s="1">
        <f t="shared" si="37"/>
        <v>1</v>
      </c>
    </row>
    <row r="1180" spans="1:6">
      <c r="A1180" s="12">
        <v>109</v>
      </c>
      <c r="B1180" s="12" t="s">
        <v>1269</v>
      </c>
      <c r="C1180" s="12" t="s">
        <v>1278</v>
      </c>
      <c r="D1180" s="1" t="str">
        <f t="shared" si="36"/>
        <v>京都府京都市伏見区</v>
      </c>
      <c r="E1180" s="12">
        <v>109</v>
      </c>
      <c r="F1180" s="1">
        <f t="shared" si="37"/>
        <v>1</v>
      </c>
    </row>
    <row r="1181" spans="1:6">
      <c r="A1181" s="12">
        <v>110</v>
      </c>
      <c r="B1181" s="12" t="s">
        <v>1269</v>
      </c>
      <c r="C1181" s="12" t="s">
        <v>1279</v>
      </c>
      <c r="D1181" s="1" t="str">
        <f t="shared" si="36"/>
        <v>京都府京都市山科区</v>
      </c>
      <c r="E1181" s="12">
        <v>110</v>
      </c>
      <c r="F1181" s="1">
        <f t="shared" si="37"/>
        <v>1</v>
      </c>
    </row>
    <row r="1182" spans="1:6">
      <c r="A1182" s="12">
        <v>111</v>
      </c>
      <c r="B1182" s="12" t="s">
        <v>1269</v>
      </c>
      <c r="C1182" s="12" t="s">
        <v>1280</v>
      </c>
      <c r="D1182" s="1" t="str">
        <f t="shared" si="36"/>
        <v>京都府京都市西京区</v>
      </c>
      <c r="E1182" s="12">
        <v>111</v>
      </c>
      <c r="F1182" s="1">
        <f t="shared" si="37"/>
        <v>1</v>
      </c>
    </row>
    <row r="1183" spans="1:6">
      <c r="A1183" s="12">
        <v>201</v>
      </c>
      <c r="B1183" s="12" t="s">
        <v>1269</v>
      </c>
      <c r="C1183" s="12" t="s">
        <v>1281</v>
      </c>
      <c r="D1183" s="1" t="str">
        <f t="shared" si="36"/>
        <v>京都府福知山市</v>
      </c>
      <c r="E1183" s="12">
        <v>201</v>
      </c>
      <c r="F1183" s="1">
        <f t="shared" si="37"/>
        <v>1</v>
      </c>
    </row>
    <row r="1184" spans="1:6">
      <c r="A1184" s="12">
        <v>202</v>
      </c>
      <c r="B1184" s="12" t="s">
        <v>1269</v>
      </c>
      <c r="C1184" s="12" t="s">
        <v>1282</v>
      </c>
      <c r="D1184" s="1" t="str">
        <f t="shared" si="36"/>
        <v>京都府舞鶴市</v>
      </c>
      <c r="E1184" s="12">
        <v>202</v>
      </c>
      <c r="F1184" s="1">
        <f t="shared" si="37"/>
        <v>1</v>
      </c>
    </row>
    <row r="1185" spans="1:6">
      <c r="A1185" s="12">
        <v>203</v>
      </c>
      <c r="B1185" s="12" t="s">
        <v>1269</v>
      </c>
      <c r="C1185" s="12" t="s">
        <v>1283</v>
      </c>
      <c r="D1185" s="1" t="str">
        <f t="shared" si="36"/>
        <v>京都府綾部市</v>
      </c>
      <c r="E1185" s="12">
        <v>203</v>
      </c>
      <c r="F1185" s="1">
        <f t="shared" si="37"/>
        <v>1</v>
      </c>
    </row>
    <row r="1186" spans="1:6">
      <c r="A1186" s="12">
        <v>204</v>
      </c>
      <c r="B1186" s="12" t="s">
        <v>1269</v>
      </c>
      <c r="C1186" s="12" t="s">
        <v>1284</v>
      </c>
      <c r="D1186" s="1" t="str">
        <f t="shared" si="36"/>
        <v>京都府宇治市</v>
      </c>
      <c r="E1186" s="12">
        <v>204</v>
      </c>
      <c r="F1186" s="1">
        <f t="shared" si="37"/>
        <v>1</v>
      </c>
    </row>
    <row r="1187" spans="1:6">
      <c r="A1187" s="12">
        <v>205</v>
      </c>
      <c r="B1187" s="12" t="s">
        <v>1269</v>
      </c>
      <c r="C1187" s="12" t="s">
        <v>1285</v>
      </c>
      <c r="D1187" s="1" t="str">
        <f t="shared" si="36"/>
        <v>京都府宮津市</v>
      </c>
      <c r="E1187" s="12">
        <v>205</v>
      </c>
      <c r="F1187" s="1">
        <f t="shared" si="37"/>
        <v>1</v>
      </c>
    </row>
    <row r="1188" spans="1:6">
      <c r="A1188" s="12">
        <v>206</v>
      </c>
      <c r="B1188" s="12" t="s">
        <v>1269</v>
      </c>
      <c r="C1188" s="12" t="s">
        <v>1286</v>
      </c>
      <c r="D1188" s="1" t="str">
        <f t="shared" si="36"/>
        <v>京都府亀岡市</v>
      </c>
      <c r="E1188" s="12">
        <v>206</v>
      </c>
      <c r="F1188" s="1">
        <f t="shared" si="37"/>
        <v>1</v>
      </c>
    </row>
    <row r="1189" spans="1:6">
      <c r="A1189" s="12">
        <v>207</v>
      </c>
      <c r="B1189" s="12" t="s">
        <v>1269</v>
      </c>
      <c r="C1189" s="12" t="s">
        <v>1287</v>
      </c>
      <c r="D1189" s="1" t="str">
        <f t="shared" si="36"/>
        <v>京都府城陽市</v>
      </c>
      <c r="E1189" s="12">
        <v>207</v>
      </c>
      <c r="F1189" s="1">
        <f t="shared" si="37"/>
        <v>1</v>
      </c>
    </row>
    <row r="1190" spans="1:6">
      <c r="A1190" s="12">
        <v>208</v>
      </c>
      <c r="B1190" s="12" t="s">
        <v>1269</v>
      </c>
      <c r="C1190" s="12" t="s">
        <v>1288</v>
      </c>
      <c r="D1190" s="1" t="str">
        <f t="shared" si="36"/>
        <v>京都府向日市</v>
      </c>
      <c r="E1190" s="12">
        <v>208</v>
      </c>
      <c r="F1190" s="1">
        <f t="shared" si="37"/>
        <v>1</v>
      </c>
    </row>
    <row r="1191" spans="1:6">
      <c r="A1191" s="12">
        <v>209</v>
      </c>
      <c r="B1191" s="12" t="s">
        <v>1269</v>
      </c>
      <c r="C1191" s="12" t="s">
        <v>1289</v>
      </c>
      <c r="D1191" s="1" t="str">
        <f t="shared" si="36"/>
        <v>京都府長岡京市</v>
      </c>
      <c r="E1191" s="12">
        <v>209</v>
      </c>
      <c r="F1191" s="1">
        <f t="shared" si="37"/>
        <v>1</v>
      </c>
    </row>
    <row r="1192" spans="1:6">
      <c r="A1192" s="12">
        <v>210</v>
      </c>
      <c r="B1192" s="12" t="s">
        <v>1269</v>
      </c>
      <c r="C1192" s="12" t="s">
        <v>1290</v>
      </c>
      <c r="D1192" s="1" t="str">
        <f t="shared" si="36"/>
        <v>京都府八幡市</v>
      </c>
      <c r="E1192" s="12">
        <v>210</v>
      </c>
      <c r="F1192" s="1">
        <f t="shared" si="37"/>
        <v>1</v>
      </c>
    </row>
    <row r="1193" spans="1:6">
      <c r="A1193" s="12">
        <v>211</v>
      </c>
      <c r="B1193" s="12" t="s">
        <v>1269</v>
      </c>
      <c r="C1193" s="12" t="s">
        <v>1291</v>
      </c>
      <c r="D1193" s="1" t="str">
        <f t="shared" si="36"/>
        <v>京都府京田辺市</v>
      </c>
      <c r="E1193" s="12">
        <v>211</v>
      </c>
      <c r="F1193" s="1">
        <f t="shared" si="37"/>
        <v>1</v>
      </c>
    </row>
    <row r="1194" spans="1:6">
      <c r="A1194" s="12">
        <v>212</v>
      </c>
      <c r="B1194" s="12" t="s">
        <v>1269</v>
      </c>
      <c r="C1194" s="12" t="s">
        <v>1292</v>
      </c>
      <c r="D1194" s="1" t="str">
        <f t="shared" si="36"/>
        <v>京都府京丹後市</v>
      </c>
      <c r="E1194" s="12">
        <v>212</v>
      </c>
      <c r="F1194" s="1">
        <f t="shared" si="37"/>
        <v>1</v>
      </c>
    </row>
    <row r="1195" spans="1:6">
      <c r="A1195" s="12">
        <v>213</v>
      </c>
      <c r="B1195" s="12" t="s">
        <v>1269</v>
      </c>
      <c r="C1195" s="12" t="s">
        <v>1293</v>
      </c>
      <c r="D1195" s="1" t="str">
        <f t="shared" si="36"/>
        <v>京都府南丹市</v>
      </c>
      <c r="E1195" s="12">
        <v>213</v>
      </c>
      <c r="F1195" s="1">
        <f t="shared" si="37"/>
        <v>1</v>
      </c>
    </row>
    <row r="1196" spans="1:6">
      <c r="A1196" s="12">
        <v>214</v>
      </c>
      <c r="B1196" s="12" t="s">
        <v>1269</v>
      </c>
      <c r="C1196" s="12" t="s">
        <v>1294</v>
      </c>
      <c r="D1196" s="1" t="str">
        <f t="shared" si="36"/>
        <v>京都府木津川市</v>
      </c>
      <c r="E1196" s="12">
        <v>214</v>
      </c>
      <c r="F1196" s="1">
        <f t="shared" si="37"/>
        <v>1</v>
      </c>
    </row>
    <row r="1197" spans="1:6">
      <c r="A1197" s="12">
        <v>303</v>
      </c>
      <c r="B1197" s="12" t="s">
        <v>1269</v>
      </c>
      <c r="C1197" s="12" t="s">
        <v>1295</v>
      </c>
      <c r="D1197" s="1" t="str">
        <f t="shared" si="36"/>
        <v>京都府大山崎町</v>
      </c>
      <c r="E1197" s="12">
        <v>303</v>
      </c>
      <c r="F1197" s="1">
        <f t="shared" si="37"/>
        <v>1</v>
      </c>
    </row>
    <row r="1198" spans="1:6">
      <c r="A1198" s="12">
        <v>322</v>
      </c>
      <c r="B1198" s="12" t="s">
        <v>1269</v>
      </c>
      <c r="C1198" s="12" t="s">
        <v>1296</v>
      </c>
      <c r="D1198" s="1" t="str">
        <f t="shared" si="36"/>
        <v>京都府久御山町</v>
      </c>
      <c r="E1198" s="12">
        <v>322</v>
      </c>
      <c r="F1198" s="1">
        <f t="shared" si="37"/>
        <v>1</v>
      </c>
    </row>
    <row r="1199" spans="1:6">
      <c r="A1199" s="12">
        <v>343</v>
      </c>
      <c r="B1199" s="12" t="s">
        <v>1269</v>
      </c>
      <c r="C1199" s="12" t="s">
        <v>1297</v>
      </c>
      <c r="D1199" s="1" t="str">
        <f t="shared" si="36"/>
        <v>京都府井手町</v>
      </c>
      <c r="E1199" s="12">
        <v>343</v>
      </c>
      <c r="F1199" s="1">
        <f t="shared" si="37"/>
        <v>1</v>
      </c>
    </row>
    <row r="1200" spans="1:6">
      <c r="A1200" s="12">
        <v>344</v>
      </c>
      <c r="B1200" s="12" t="s">
        <v>1269</v>
      </c>
      <c r="C1200" s="12" t="s">
        <v>1298</v>
      </c>
      <c r="D1200" s="1" t="str">
        <f t="shared" si="36"/>
        <v>京都府宇治田原町</v>
      </c>
      <c r="E1200" s="12">
        <v>344</v>
      </c>
      <c r="F1200" s="1">
        <f t="shared" si="37"/>
        <v>1</v>
      </c>
    </row>
    <row r="1201" spans="1:6">
      <c r="A1201" s="12">
        <v>364</v>
      </c>
      <c r="B1201" s="12" t="s">
        <v>1269</v>
      </c>
      <c r="C1201" s="12" t="s">
        <v>1299</v>
      </c>
      <c r="D1201" s="1" t="str">
        <f t="shared" si="36"/>
        <v>京都府笠置町</v>
      </c>
      <c r="E1201" s="12">
        <v>364</v>
      </c>
      <c r="F1201" s="1">
        <f t="shared" si="37"/>
        <v>1</v>
      </c>
    </row>
    <row r="1202" spans="1:6">
      <c r="A1202" s="12">
        <v>365</v>
      </c>
      <c r="B1202" s="12" t="s">
        <v>1269</v>
      </c>
      <c r="C1202" s="12" t="s">
        <v>1300</v>
      </c>
      <c r="D1202" s="1" t="str">
        <f t="shared" si="36"/>
        <v>京都府和束町</v>
      </c>
      <c r="E1202" s="12">
        <v>365</v>
      </c>
      <c r="F1202" s="1">
        <f t="shared" si="37"/>
        <v>1</v>
      </c>
    </row>
    <row r="1203" spans="1:6">
      <c r="A1203" s="12">
        <v>366</v>
      </c>
      <c r="B1203" s="12" t="s">
        <v>1269</v>
      </c>
      <c r="C1203" s="12" t="s">
        <v>1301</v>
      </c>
      <c r="D1203" s="1" t="str">
        <f t="shared" si="36"/>
        <v>京都府精華町</v>
      </c>
      <c r="E1203" s="12">
        <v>366</v>
      </c>
      <c r="F1203" s="1">
        <f t="shared" si="37"/>
        <v>1</v>
      </c>
    </row>
    <row r="1204" spans="1:6">
      <c r="A1204" s="12">
        <v>367</v>
      </c>
      <c r="B1204" s="12" t="s">
        <v>1269</v>
      </c>
      <c r="C1204" s="12" t="s">
        <v>1302</v>
      </c>
      <c r="D1204" s="1" t="str">
        <f t="shared" si="36"/>
        <v>京都府南山城村</v>
      </c>
      <c r="E1204" s="12">
        <v>367</v>
      </c>
      <c r="F1204" s="1">
        <f t="shared" si="37"/>
        <v>1</v>
      </c>
    </row>
    <row r="1205" spans="1:6">
      <c r="A1205" s="12">
        <v>407</v>
      </c>
      <c r="B1205" s="12" t="s">
        <v>1269</v>
      </c>
      <c r="C1205" s="12" t="s">
        <v>1303</v>
      </c>
      <c r="D1205" s="1" t="str">
        <f t="shared" si="36"/>
        <v>京都府京丹波町</v>
      </c>
      <c r="E1205" s="12">
        <v>407</v>
      </c>
      <c r="F1205" s="1">
        <f t="shared" si="37"/>
        <v>1</v>
      </c>
    </row>
    <row r="1206" spans="1:6">
      <c r="A1206" s="12">
        <v>463</v>
      </c>
      <c r="B1206" s="12" t="s">
        <v>1269</v>
      </c>
      <c r="C1206" s="12" t="s">
        <v>1304</v>
      </c>
      <c r="D1206" s="1" t="str">
        <f t="shared" si="36"/>
        <v>京都府伊根町</v>
      </c>
      <c r="E1206" s="12">
        <v>463</v>
      </c>
      <c r="F1206" s="1">
        <f t="shared" si="37"/>
        <v>1</v>
      </c>
    </row>
    <row r="1207" spans="1:6">
      <c r="A1207" s="12">
        <v>465</v>
      </c>
      <c r="B1207" s="12" t="s">
        <v>1269</v>
      </c>
      <c r="C1207" s="12" t="s">
        <v>1305</v>
      </c>
      <c r="D1207" s="1" t="str">
        <f t="shared" si="36"/>
        <v>京都府与謝野町</v>
      </c>
      <c r="E1207" s="12">
        <v>465</v>
      </c>
      <c r="F1207" s="1">
        <f t="shared" si="37"/>
        <v>1</v>
      </c>
    </row>
    <row r="1208" spans="1:6">
      <c r="A1208" s="12">
        <v>102</v>
      </c>
      <c r="B1208" s="12" t="s">
        <v>1306</v>
      </c>
      <c r="C1208" s="12" t="s">
        <v>1307</v>
      </c>
      <c r="D1208" s="1" t="str">
        <f t="shared" si="36"/>
        <v>大阪府大阪市都島区</v>
      </c>
      <c r="E1208" s="12">
        <v>102</v>
      </c>
      <c r="F1208" s="1">
        <f t="shared" si="37"/>
        <v>1</v>
      </c>
    </row>
    <row r="1209" spans="1:6">
      <c r="A1209" s="12">
        <v>103</v>
      </c>
      <c r="B1209" s="12" t="s">
        <v>1306</v>
      </c>
      <c r="C1209" s="12" t="s">
        <v>1308</v>
      </c>
      <c r="D1209" s="1" t="str">
        <f t="shared" si="36"/>
        <v>大阪府大阪市福島区</v>
      </c>
      <c r="E1209" s="12">
        <v>103</v>
      </c>
      <c r="F1209" s="1">
        <f t="shared" si="37"/>
        <v>1</v>
      </c>
    </row>
    <row r="1210" spans="1:6">
      <c r="A1210" s="12">
        <v>104</v>
      </c>
      <c r="B1210" s="12" t="s">
        <v>1306</v>
      </c>
      <c r="C1210" s="12" t="s">
        <v>1309</v>
      </c>
      <c r="D1210" s="1" t="str">
        <f t="shared" si="36"/>
        <v>大阪府大阪市此花区</v>
      </c>
      <c r="E1210" s="12">
        <v>104</v>
      </c>
      <c r="F1210" s="1">
        <f t="shared" si="37"/>
        <v>1</v>
      </c>
    </row>
    <row r="1211" spans="1:6">
      <c r="A1211" s="12">
        <v>106</v>
      </c>
      <c r="B1211" s="12" t="s">
        <v>1306</v>
      </c>
      <c r="C1211" s="12" t="s">
        <v>1310</v>
      </c>
      <c r="D1211" s="1" t="str">
        <f t="shared" si="36"/>
        <v>大阪府大阪市西区</v>
      </c>
      <c r="E1211" s="12">
        <v>106</v>
      </c>
      <c r="F1211" s="1">
        <f t="shared" si="37"/>
        <v>1</v>
      </c>
    </row>
    <row r="1212" spans="1:6">
      <c r="A1212" s="12">
        <v>107</v>
      </c>
      <c r="B1212" s="12" t="s">
        <v>1306</v>
      </c>
      <c r="C1212" s="12" t="s">
        <v>1311</v>
      </c>
      <c r="D1212" s="1" t="str">
        <f t="shared" si="36"/>
        <v>大阪府大阪市港区</v>
      </c>
      <c r="E1212" s="12">
        <v>107</v>
      </c>
      <c r="F1212" s="1">
        <f t="shared" si="37"/>
        <v>1</v>
      </c>
    </row>
    <row r="1213" spans="1:6">
      <c r="A1213" s="12">
        <v>108</v>
      </c>
      <c r="B1213" s="12" t="s">
        <v>1306</v>
      </c>
      <c r="C1213" s="12" t="s">
        <v>1312</v>
      </c>
      <c r="D1213" s="1" t="str">
        <f t="shared" si="36"/>
        <v>大阪府大阪市大正区</v>
      </c>
      <c r="E1213" s="12">
        <v>108</v>
      </c>
      <c r="F1213" s="1">
        <f t="shared" si="37"/>
        <v>1</v>
      </c>
    </row>
    <row r="1214" spans="1:6">
      <c r="A1214" s="12">
        <v>109</v>
      </c>
      <c r="B1214" s="12" t="s">
        <v>1306</v>
      </c>
      <c r="C1214" s="12" t="s">
        <v>1313</v>
      </c>
      <c r="D1214" s="1" t="str">
        <f t="shared" si="36"/>
        <v>大阪府大阪市天王寺区</v>
      </c>
      <c r="E1214" s="12">
        <v>109</v>
      </c>
      <c r="F1214" s="1">
        <f t="shared" si="37"/>
        <v>1</v>
      </c>
    </row>
    <row r="1215" spans="1:6">
      <c r="A1215" s="12">
        <v>111</v>
      </c>
      <c r="B1215" s="12" t="s">
        <v>1306</v>
      </c>
      <c r="C1215" s="12" t="s">
        <v>1314</v>
      </c>
      <c r="D1215" s="1" t="str">
        <f t="shared" ref="D1215:D1278" si="38">B1215&amp;C1215</f>
        <v>大阪府大阪市浪速区</v>
      </c>
      <c r="E1215" s="12">
        <v>111</v>
      </c>
      <c r="F1215" s="1">
        <f t="shared" si="37"/>
        <v>1</v>
      </c>
    </row>
    <row r="1216" spans="1:6">
      <c r="A1216" s="12">
        <v>113</v>
      </c>
      <c r="B1216" s="12" t="s">
        <v>1306</v>
      </c>
      <c r="C1216" s="12" t="s">
        <v>1315</v>
      </c>
      <c r="D1216" s="1" t="str">
        <f t="shared" si="38"/>
        <v>大阪府大阪市西淀川区</v>
      </c>
      <c r="E1216" s="12">
        <v>113</v>
      </c>
      <c r="F1216" s="1">
        <f t="shared" si="37"/>
        <v>1</v>
      </c>
    </row>
    <row r="1217" spans="1:6">
      <c r="A1217" s="12">
        <v>114</v>
      </c>
      <c r="B1217" s="12" t="s">
        <v>1306</v>
      </c>
      <c r="C1217" s="12" t="s">
        <v>1316</v>
      </c>
      <c r="D1217" s="1" t="str">
        <f t="shared" si="38"/>
        <v>大阪府大阪市東淀川区</v>
      </c>
      <c r="E1217" s="12">
        <v>114</v>
      </c>
      <c r="F1217" s="1">
        <f t="shared" si="37"/>
        <v>1</v>
      </c>
    </row>
    <row r="1218" spans="1:6">
      <c r="A1218" s="12">
        <v>115</v>
      </c>
      <c r="B1218" s="12" t="s">
        <v>1306</v>
      </c>
      <c r="C1218" s="12" t="s">
        <v>1317</v>
      </c>
      <c r="D1218" s="1" t="str">
        <f t="shared" si="38"/>
        <v>大阪府大阪市東成区</v>
      </c>
      <c r="E1218" s="12">
        <v>115</v>
      </c>
      <c r="F1218" s="1">
        <f t="shared" ref="F1218:F1281" si="39">COUNTIF(D:D,D1218)</f>
        <v>1</v>
      </c>
    </row>
    <row r="1219" spans="1:6">
      <c r="A1219" s="12">
        <v>116</v>
      </c>
      <c r="B1219" s="12" t="s">
        <v>1306</v>
      </c>
      <c r="C1219" s="12" t="s">
        <v>1318</v>
      </c>
      <c r="D1219" s="1" t="str">
        <f t="shared" si="38"/>
        <v>大阪府大阪市生野区</v>
      </c>
      <c r="E1219" s="12">
        <v>116</v>
      </c>
      <c r="F1219" s="1">
        <f t="shared" si="39"/>
        <v>1</v>
      </c>
    </row>
    <row r="1220" spans="1:6">
      <c r="A1220" s="12">
        <v>117</v>
      </c>
      <c r="B1220" s="12" t="s">
        <v>1306</v>
      </c>
      <c r="C1220" s="12" t="s">
        <v>1319</v>
      </c>
      <c r="D1220" s="1" t="str">
        <f t="shared" si="38"/>
        <v>大阪府大阪市旭区</v>
      </c>
      <c r="E1220" s="12">
        <v>117</v>
      </c>
      <c r="F1220" s="1">
        <f t="shared" si="39"/>
        <v>1</v>
      </c>
    </row>
    <row r="1221" spans="1:6">
      <c r="A1221" s="12">
        <v>118</v>
      </c>
      <c r="B1221" s="12" t="s">
        <v>1306</v>
      </c>
      <c r="C1221" s="12" t="s">
        <v>1320</v>
      </c>
      <c r="D1221" s="1" t="str">
        <f t="shared" si="38"/>
        <v>大阪府大阪市城東区</v>
      </c>
      <c r="E1221" s="12">
        <v>118</v>
      </c>
      <c r="F1221" s="1">
        <f t="shared" si="39"/>
        <v>1</v>
      </c>
    </row>
    <row r="1222" spans="1:6">
      <c r="A1222" s="12">
        <v>119</v>
      </c>
      <c r="B1222" s="12" t="s">
        <v>1306</v>
      </c>
      <c r="C1222" s="12" t="s">
        <v>1321</v>
      </c>
      <c r="D1222" s="1" t="str">
        <f t="shared" si="38"/>
        <v>大阪府大阪市阿倍野区</v>
      </c>
      <c r="E1222" s="12">
        <v>119</v>
      </c>
      <c r="F1222" s="1">
        <f t="shared" si="39"/>
        <v>1</v>
      </c>
    </row>
    <row r="1223" spans="1:6">
      <c r="A1223" s="12">
        <v>120</v>
      </c>
      <c r="B1223" s="12" t="s">
        <v>1306</v>
      </c>
      <c r="C1223" s="12" t="s">
        <v>1322</v>
      </c>
      <c r="D1223" s="1" t="str">
        <f t="shared" si="38"/>
        <v>大阪府大阪市住吉区</v>
      </c>
      <c r="E1223" s="12">
        <v>120</v>
      </c>
      <c r="F1223" s="1">
        <f t="shared" si="39"/>
        <v>1</v>
      </c>
    </row>
    <row r="1224" spans="1:6">
      <c r="A1224" s="12">
        <v>121</v>
      </c>
      <c r="B1224" s="12" t="s">
        <v>1306</v>
      </c>
      <c r="C1224" s="12" t="s">
        <v>1323</v>
      </c>
      <c r="D1224" s="1" t="str">
        <f t="shared" si="38"/>
        <v>大阪府大阪市東住吉区</v>
      </c>
      <c r="E1224" s="12">
        <v>121</v>
      </c>
      <c r="F1224" s="1">
        <f t="shared" si="39"/>
        <v>1</v>
      </c>
    </row>
    <row r="1225" spans="1:6">
      <c r="A1225" s="12">
        <v>122</v>
      </c>
      <c r="B1225" s="12" t="s">
        <v>1306</v>
      </c>
      <c r="C1225" s="12" t="s">
        <v>1324</v>
      </c>
      <c r="D1225" s="1" t="str">
        <f t="shared" si="38"/>
        <v>大阪府大阪市西成区</v>
      </c>
      <c r="E1225" s="12">
        <v>122</v>
      </c>
      <c r="F1225" s="1">
        <f t="shared" si="39"/>
        <v>1</v>
      </c>
    </row>
    <row r="1226" spans="1:6">
      <c r="A1226" s="12">
        <v>123</v>
      </c>
      <c r="B1226" s="12" t="s">
        <v>1306</v>
      </c>
      <c r="C1226" s="12" t="s">
        <v>1325</v>
      </c>
      <c r="D1226" s="1" t="str">
        <f t="shared" si="38"/>
        <v>大阪府大阪市淀川区</v>
      </c>
      <c r="E1226" s="12">
        <v>123</v>
      </c>
      <c r="F1226" s="1">
        <f t="shared" si="39"/>
        <v>1</v>
      </c>
    </row>
    <row r="1227" spans="1:6">
      <c r="A1227" s="12">
        <v>124</v>
      </c>
      <c r="B1227" s="12" t="s">
        <v>1306</v>
      </c>
      <c r="C1227" s="12" t="s">
        <v>1326</v>
      </c>
      <c r="D1227" s="1" t="str">
        <f t="shared" si="38"/>
        <v>大阪府大阪市鶴見区</v>
      </c>
      <c r="E1227" s="12">
        <v>124</v>
      </c>
      <c r="F1227" s="1">
        <f t="shared" si="39"/>
        <v>1</v>
      </c>
    </row>
    <row r="1228" spans="1:6">
      <c r="A1228" s="12">
        <v>125</v>
      </c>
      <c r="B1228" s="12" t="s">
        <v>1306</v>
      </c>
      <c r="C1228" s="12" t="s">
        <v>1327</v>
      </c>
      <c r="D1228" s="1" t="str">
        <f t="shared" si="38"/>
        <v>大阪府大阪市住之江区</v>
      </c>
      <c r="E1228" s="12">
        <v>125</v>
      </c>
      <c r="F1228" s="1">
        <f t="shared" si="39"/>
        <v>1</v>
      </c>
    </row>
    <row r="1229" spans="1:6">
      <c r="A1229" s="12">
        <v>126</v>
      </c>
      <c r="B1229" s="12" t="s">
        <v>1306</v>
      </c>
      <c r="C1229" s="12" t="s">
        <v>1328</v>
      </c>
      <c r="D1229" s="1" t="str">
        <f t="shared" si="38"/>
        <v>大阪府大阪市平野区</v>
      </c>
      <c r="E1229" s="12">
        <v>126</v>
      </c>
      <c r="F1229" s="1">
        <f t="shared" si="39"/>
        <v>1</v>
      </c>
    </row>
    <row r="1230" spans="1:6">
      <c r="A1230" s="12">
        <v>127</v>
      </c>
      <c r="B1230" s="12" t="s">
        <v>1306</v>
      </c>
      <c r="C1230" s="12" t="s">
        <v>1329</v>
      </c>
      <c r="D1230" s="1" t="str">
        <f t="shared" si="38"/>
        <v>大阪府大阪市北区</v>
      </c>
      <c r="E1230" s="12">
        <v>127</v>
      </c>
      <c r="F1230" s="1">
        <f t="shared" si="39"/>
        <v>1</v>
      </c>
    </row>
    <row r="1231" spans="1:6">
      <c r="A1231" s="12">
        <v>128</v>
      </c>
      <c r="B1231" s="12" t="s">
        <v>1306</v>
      </c>
      <c r="C1231" s="12" t="s">
        <v>1330</v>
      </c>
      <c r="D1231" s="1" t="str">
        <f t="shared" si="38"/>
        <v>大阪府大阪市中央区</v>
      </c>
      <c r="E1231" s="12">
        <v>128</v>
      </c>
      <c r="F1231" s="1">
        <f t="shared" si="39"/>
        <v>1</v>
      </c>
    </row>
    <row r="1232" spans="1:6">
      <c r="A1232" s="12">
        <v>141</v>
      </c>
      <c r="B1232" s="12" t="s">
        <v>1306</v>
      </c>
      <c r="C1232" s="12" t="s">
        <v>1331</v>
      </c>
      <c r="D1232" s="1" t="str">
        <f t="shared" si="38"/>
        <v>大阪府堺市堺区</v>
      </c>
      <c r="E1232" s="12">
        <v>141</v>
      </c>
      <c r="F1232" s="1">
        <f t="shared" si="39"/>
        <v>1</v>
      </c>
    </row>
    <row r="1233" spans="1:6">
      <c r="A1233" s="12">
        <v>142</v>
      </c>
      <c r="B1233" s="12" t="s">
        <v>1306</v>
      </c>
      <c r="C1233" s="12" t="s">
        <v>1332</v>
      </c>
      <c r="D1233" s="1" t="str">
        <f t="shared" si="38"/>
        <v>大阪府堺市中区</v>
      </c>
      <c r="E1233" s="12">
        <v>142</v>
      </c>
      <c r="F1233" s="1">
        <f t="shared" si="39"/>
        <v>1</v>
      </c>
    </row>
    <row r="1234" spans="1:6">
      <c r="A1234" s="12">
        <v>143</v>
      </c>
      <c r="B1234" s="12" t="s">
        <v>1306</v>
      </c>
      <c r="C1234" s="12" t="s">
        <v>1333</v>
      </c>
      <c r="D1234" s="1" t="str">
        <f t="shared" si="38"/>
        <v>大阪府堺市東区</v>
      </c>
      <c r="E1234" s="12">
        <v>143</v>
      </c>
      <c r="F1234" s="1">
        <f t="shared" si="39"/>
        <v>1</v>
      </c>
    </row>
    <row r="1235" spans="1:6">
      <c r="A1235" s="12">
        <v>144</v>
      </c>
      <c r="B1235" s="12" t="s">
        <v>1306</v>
      </c>
      <c r="C1235" s="12" t="s">
        <v>1334</v>
      </c>
      <c r="D1235" s="1" t="str">
        <f t="shared" si="38"/>
        <v>大阪府堺市西区</v>
      </c>
      <c r="E1235" s="12">
        <v>144</v>
      </c>
      <c r="F1235" s="1">
        <f t="shared" si="39"/>
        <v>1</v>
      </c>
    </row>
    <row r="1236" spans="1:6">
      <c r="A1236" s="12">
        <v>145</v>
      </c>
      <c r="B1236" s="12" t="s">
        <v>1306</v>
      </c>
      <c r="C1236" s="12" t="s">
        <v>1335</v>
      </c>
      <c r="D1236" s="1" t="str">
        <f t="shared" si="38"/>
        <v>大阪府堺市南区</v>
      </c>
      <c r="E1236" s="12">
        <v>145</v>
      </c>
      <c r="F1236" s="1">
        <f t="shared" si="39"/>
        <v>1</v>
      </c>
    </row>
    <row r="1237" spans="1:6">
      <c r="A1237" s="12">
        <v>146</v>
      </c>
      <c r="B1237" s="12" t="s">
        <v>1306</v>
      </c>
      <c r="C1237" s="12" t="s">
        <v>1336</v>
      </c>
      <c r="D1237" s="1" t="str">
        <f t="shared" si="38"/>
        <v>大阪府堺市北区</v>
      </c>
      <c r="E1237" s="12">
        <v>146</v>
      </c>
      <c r="F1237" s="1">
        <f t="shared" si="39"/>
        <v>1</v>
      </c>
    </row>
    <row r="1238" spans="1:6">
      <c r="A1238" s="12">
        <v>147</v>
      </c>
      <c r="B1238" s="12" t="s">
        <v>1306</v>
      </c>
      <c r="C1238" s="12" t="s">
        <v>1337</v>
      </c>
      <c r="D1238" s="1" t="str">
        <f t="shared" si="38"/>
        <v>大阪府堺市美原区</v>
      </c>
      <c r="E1238" s="12">
        <v>147</v>
      </c>
      <c r="F1238" s="1">
        <f t="shared" si="39"/>
        <v>1</v>
      </c>
    </row>
    <row r="1239" spans="1:6">
      <c r="A1239" s="12">
        <v>202</v>
      </c>
      <c r="B1239" s="12" t="s">
        <v>1306</v>
      </c>
      <c r="C1239" s="12" t="s">
        <v>1338</v>
      </c>
      <c r="D1239" s="1" t="str">
        <f t="shared" si="38"/>
        <v>大阪府岸和田市</v>
      </c>
      <c r="E1239" s="12">
        <v>202</v>
      </c>
      <c r="F1239" s="1">
        <f t="shared" si="39"/>
        <v>1</v>
      </c>
    </row>
    <row r="1240" spans="1:6">
      <c r="A1240" s="12">
        <v>203</v>
      </c>
      <c r="B1240" s="12" t="s">
        <v>1306</v>
      </c>
      <c r="C1240" s="12" t="s">
        <v>1339</v>
      </c>
      <c r="D1240" s="1" t="str">
        <f t="shared" si="38"/>
        <v>大阪府豊中市</v>
      </c>
      <c r="E1240" s="12">
        <v>203</v>
      </c>
      <c r="F1240" s="1">
        <f t="shared" si="39"/>
        <v>1</v>
      </c>
    </row>
    <row r="1241" spans="1:6">
      <c r="A1241" s="12">
        <v>204</v>
      </c>
      <c r="B1241" s="12" t="s">
        <v>1306</v>
      </c>
      <c r="C1241" s="12" t="s">
        <v>1340</v>
      </c>
      <c r="D1241" s="1" t="str">
        <f t="shared" si="38"/>
        <v>大阪府池田市</v>
      </c>
      <c r="E1241" s="12">
        <v>204</v>
      </c>
      <c r="F1241" s="1">
        <f t="shared" si="39"/>
        <v>1</v>
      </c>
    </row>
    <row r="1242" spans="1:6">
      <c r="A1242" s="12">
        <v>205</v>
      </c>
      <c r="B1242" s="12" t="s">
        <v>1306</v>
      </c>
      <c r="C1242" s="12" t="s">
        <v>1341</v>
      </c>
      <c r="D1242" s="1" t="str">
        <f t="shared" si="38"/>
        <v>大阪府吹田市</v>
      </c>
      <c r="E1242" s="12">
        <v>205</v>
      </c>
      <c r="F1242" s="1">
        <f t="shared" si="39"/>
        <v>1</v>
      </c>
    </row>
    <row r="1243" spans="1:6">
      <c r="A1243" s="12">
        <v>206</v>
      </c>
      <c r="B1243" s="12" t="s">
        <v>1306</v>
      </c>
      <c r="C1243" s="12" t="s">
        <v>1342</v>
      </c>
      <c r="D1243" s="1" t="str">
        <f t="shared" si="38"/>
        <v>大阪府泉大津市</v>
      </c>
      <c r="E1243" s="12">
        <v>206</v>
      </c>
      <c r="F1243" s="1">
        <f t="shared" si="39"/>
        <v>1</v>
      </c>
    </row>
    <row r="1244" spans="1:6">
      <c r="A1244" s="12">
        <v>207</v>
      </c>
      <c r="B1244" s="12" t="s">
        <v>1306</v>
      </c>
      <c r="C1244" s="12" t="s">
        <v>1343</v>
      </c>
      <c r="D1244" s="1" t="str">
        <f t="shared" si="38"/>
        <v>大阪府高槻市</v>
      </c>
      <c r="E1244" s="12">
        <v>207</v>
      </c>
      <c r="F1244" s="1">
        <f t="shared" si="39"/>
        <v>1</v>
      </c>
    </row>
    <row r="1245" spans="1:6">
      <c r="A1245" s="12">
        <v>208</v>
      </c>
      <c r="B1245" s="12" t="s">
        <v>1306</v>
      </c>
      <c r="C1245" s="12" t="s">
        <v>1344</v>
      </c>
      <c r="D1245" s="1" t="str">
        <f t="shared" si="38"/>
        <v>大阪府貝塚市</v>
      </c>
      <c r="E1245" s="12">
        <v>208</v>
      </c>
      <c r="F1245" s="1">
        <f t="shared" si="39"/>
        <v>1</v>
      </c>
    </row>
    <row r="1246" spans="1:6">
      <c r="A1246" s="12">
        <v>209</v>
      </c>
      <c r="B1246" s="12" t="s">
        <v>1306</v>
      </c>
      <c r="C1246" s="12" t="s">
        <v>1345</v>
      </c>
      <c r="D1246" s="1" t="str">
        <f t="shared" si="38"/>
        <v>大阪府守口市</v>
      </c>
      <c r="E1246" s="12">
        <v>209</v>
      </c>
      <c r="F1246" s="1">
        <f t="shared" si="39"/>
        <v>1</v>
      </c>
    </row>
    <row r="1247" spans="1:6">
      <c r="A1247" s="12">
        <v>210</v>
      </c>
      <c r="B1247" s="12" t="s">
        <v>1306</v>
      </c>
      <c r="C1247" s="12" t="s">
        <v>1346</v>
      </c>
      <c r="D1247" s="1" t="str">
        <f t="shared" si="38"/>
        <v>大阪府枚方市</v>
      </c>
      <c r="E1247" s="12">
        <v>210</v>
      </c>
      <c r="F1247" s="1">
        <f t="shared" si="39"/>
        <v>1</v>
      </c>
    </row>
    <row r="1248" spans="1:6">
      <c r="A1248" s="12">
        <v>211</v>
      </c>
      <c r="B1248" s="12" t="s">
        <v>1306</v>
      </c>
      <c r="C1248" s="12" t="s">
        <v>1347</v>
      </c>
      <c r="D1248" s="1" t="str">
        <f t="shared" si="38"/>
        <v>大阪府茨木市</v>
      </c>
      <c r="E1248" s="12">
        <v>211</v>
      </c>
      <c r="F1248" s="1">
        <f t="shared" si="39"/>
        <v>1</v>
      </c>
    </row>
    <row r="1249" spans="1:6">
      <c r="A1249" s="12">
        <v>212</v>
      </c>
      <c r="B1249" s="12" t="s">
        <v>1306</v>
      </c>
      <c r="C1249" s="12" t="s">
        <v>1348</v>
      </c>
      <c r="D1249" s="1" t="str">
        <f t="shared" si="38"/>
        <v>大阪府八尾市</v>
      </c>
      <c r="E1249" s="12">
        <v>212</v>
      </c>
      <c r="F1249" s="1">
        <f t="shared" si="39"/>
        <v>1</v>
      </c>
    </row>
    <row r="1250" spans="1:6">
      <c r="A1250" s="12">
        <v>213</v>
      </c>
      <c r="B1250" s="12" t="s">
        <v>1306</v>
      </c>
      <c r="C1250" s="12" t="s">
        <v>1349</v>
      </c>
      <c r="D1250" s="1" t="str">
        <f t="shared" si="38"/>
        <v>大阪府泉佐野市</v>
      </c>
      <c r="E1250" s="12">
        <v>213</v>
      </c>
      <c r="F1250" s="1">
        <f t="shared" si="39"/>
        <v>1</v>
      </c>
    </row>
    <row r="1251" spans="1:6">
      <c r="A1251" s="12">
        <v>214</v>
      </c>
      <c r="B1251" s="12" t="s">
        <v>1306</v>
      </c>
      <c r="C1251" s="12" t="s">
        <v>1350</v>
      </c>
      <c r="D1251" s="1" t="str">
        <f t="shared" si="38"/>
        <v>大阪府富田林市</v>
      </c>
      <c r="E1251" s="12">
        <v>214</v>
      </c>
      <c r="F1251" s="1">
        <f t="shared" si="39"/>
        <v>1</v>
      </c>
    </row>
    <row r="1252" spans="1:6">
      <c r="A1252" s="12">
        <v>215</v>
      </c>
      <c r="B1252" s="12" t="s">
        <v>1306</v>
      </c>
      <c r="C1252" s="12" t="s">
        <v>1351</v>
      </c>
      <c r="D1252" s="1" t="str">
        <f t="shared" si="38"/>
        <v>大阪府寝屋川市</v>
      </c>
      <c r="E1252" s="12">
        <v>215</v>
      </c>
      <c r="F1252" s="1">
        <f t="shared" si="39"/>
        <v>1</v>
      </c>
    </row>
    <row r="1253" spans="1:6">
      <c r="A1253" s="12">
        <v>216</v>
      </c>
      <c r="B1253" s="12" t="s">
        <v>1306</v>
      </c>
      <c r="C1253" s="12" t="s">
        <v>1352</v>
      </c>
      <c r="D1253" s="1" t="str">
        <f t="shared" si="38"/>
        <v>大阪府河内長野市</v>
      </c>
      <c r="E1253" s="12">
        <v>216</v>
      </c>
      <c r="F1253" s="1">
        <f t="shared" si="39"/>
        <v>1</v>
      </c>
    </row>
    <row r="1254" spans="1:6">
      <c r="A1254" s="12">
        <v>217</v>
      </c>
      <c r="B1254" s="12" t="s">
        <v>1306</v>
      </c>
      <c r="C1254" s="12" t="s">
        <v>1353</v>
      </c>
      <c r="D1254" s="1" t="str">
        <f t="shared" si="38"/>
        <v>大阪府松原市</v>
      </c>
      <c r="E1254" s="12">
        <v>217</v>
      </c>
      <c r="F1254" s="1">
        <f t="shared" si="39"/>
        <v>1</v>
      </c>
    </row>
    <row r="1255" spans="1:6">
      <c r="A1255" s="12">
        <v>218</v>
      </c>
      <c r="B1255" s="12" t="s">
        <v>1306</v>
      </c>
      <c r="C1255" s="12" t="s">
        <v>1354</v>
      </c>
      <c r="D1255" s="1" t="str">
        <f t="shared" si="38"/>
        <v>大阪府大東市</v>
      </c>
      <c r="E1255" s="12">
        <v>218</v>
      </c>
      <c r="F1255" s="1">
        <f t="shared" si="39"/>
        <v>1</v>
      </c>
    </row>
    <row r="1256" spans="1:6">
      <c r="A1256" s="12">
        <v>219</v>
      </c>
      <c r="B1256" s="12" t="s">
        <v>1306</v>
      </c>
      <c r="C1256" s="12" t="s">
        <v>1355</v>
      </c>
      <c r="D1256" s="1" t="str">
        <f t="shared" si="38"/>
        <v>大阪府和泉市</v>
      </c>
      <c r="E1256" s="12">
        <v>219</v>
      </c>
      <c r="F1256" s="1">
        <f t="shared" si="39"/>
        <v>1</v>
      </c>
    </row>
    <row r="1257" spans="1:6">
      <c r="A1257" s="12">
        <v>220</v>
      </c>
      <c r="B1257" s="12" t="s">
        <v>1306</v>
      </c>
      <c r="C1257" s="12" t="s">
        <v>1356</v>
      </c>
      <c r="D1257" s="1" t="str">
        <f t="shared" si="38"/>
        <v>大阪府箕面市</v>
      </c>
      <c r="E1257" s="12">
        <v>220</v>
      </c>
      <c r="F1257" s="1">
        <f t="shared" si="39"/>
        <v>1</v>
      </c>
    </row>
    <row r="1258" spans="1:6">
      <c r="A1258" s="12">
        <v>221</v>
      </c>
      <c r="B1258" s="12" t="s">
        <v>1306</v>
      </c>
      <c r="C1258" s="12" t="s">
        <v>1357</v>
      </c>
      <c r="D1258" s="1" t="str">
        <f t="shared" si="38"/>
        <v>大阪府柏原市</v>
      </c>
      <c r="E1258" s="12">
        <v>221</v>
      </c>
      <c r="F1258" s="1">
        <f t="shared" si="39"/>
        <v>1</v>
      </c>
    </row>
    <row r="1259" spans="1:6">
      <c r="A1259" s="12">
        <v>222</v>
      </c>
      <c r="B1259" s="12" t="s">
        <v>1306</v>
      </c>
      <c r="C1259" s="12" t="s">
        <v>1358</v>
      </c>
      <c r="D1259" s="1" t="str">
        <f t="shared" si="38"/>
        <v>大阪府羽曳野市</v>
      </c>
      <c r="E1259" s="12">
        <v>222</v>
      </c>
      <c r="F1259" s="1">
        <f t="shared" si="39"/>
        <v>1</v>
      </c>
    </row>
    <row r="1260" spans="1:6">
      <c r="A1260" s="12">
        <v>223</v>
      </c>
      <c r="B1260" s="12" t="s">
        <v>1306</v>
      </c>
      <c r="C1260" s="12" t="s">
        <v>1359</v>
      </c>
      <c r="D1260" s="1" t="str">
        <f t="shared" si="38"/>
        <v>大阪府門真市</v>
      </c>
      <c r="E1260" s="12">
        <v>223</v>
      </c>
      <c r="F1260" s="1">
        <f t="shared" si="39"/>
        <v>1</v>
      </c>
    </row>
    <row r="1261" spans="1:6">
      <c r="A1261" s="12">
        <v>224</v>
      </c>
      <c r="B1261" s="12" t="s">
        <v>1306</v>
      </c>
      <c r="C1261" s="12" t="s">
        <v>1360</v>
      </c>
      <c r="D1261" s="1" t="str">
        <f t="shared" si="38"/>
        <v>大阪府摂津市</v>
      </c>
      <c r="E1261" s="12">
        <v>224</v>
      </c>
      <c r="F1261" s="1">
        <f t="shared" si="39"/>
        <v>1</v>
      </c>
    </row>
    <row r="1262" spans="1:6">
      <c r="A1262" s="12">
        <v>225</v>
      </c>
      <c r="B1262" s="12" t="s">
        <v>1306</v>
      </c>
      <c r="C1262" s="12" t="s">
        <v>1361</v>
      </c>
      <c r="D1262" s="1" t="str">
        <f t="shared" si="38"/>
        <v>大阪府高石市</v>
      </c>
      <c r="E1262" s="12">
        <v>225</v>
      </c>
      <c r="F1262" s="1">
        <f t="shared" si="39"/>
        <v>1</v>
      </c>
    </row>
    <row r="1263" spans="1:6">
      <c r="A1263" s="12">
        <v>226</v>
      </c>
      <c r="B1263" s="12" t="s">
        <v>1306</v>
      </c>
      <c r="C1263" s="12" t="s">
        <v>1362</v>
      </c>
      <c r="D1263" s="1" t="str">
        <f t="shared" si="38"/>
        <v>大阪府藤井寺市</v>
      </c>
      <c r="E1263" s="12">
        <v>226</v>
      </c>
      <c r="F1263" s="1">
        <f t="shared" si="39"/>
        <v>1</v>
      </c>
    </row>
    <row r="1264" spans="1:6">
      <c r="A1264" s="12">
        <v>227</v>
      </c>
      <c r="B1264" s="12" t="s">
        <v>1306</v>
      </c>
      <c r="C1264" s="12" t="s">
        <v>1363</v>
      </c>
      <c r="D1264" s="1" t="str">
        <f t="shared" si="38"/>
        <v>大阪府東大阪市</v>
      </c>
      <c r="E1264" s="12">
        <v>227</v>
      </c>
      <c r="F1264" s="1">
        <f t="shared" si="39"/>
        <v>1</v>
      </c>
    </row>
    <row r="1265" spans="1:6">
      <c r="A1265" s="12">
        <v>228</v>
      </c>
      <c r="B1265" s="12" t="s">
        <v>1306</v>
      </c>
      <c r="C1265" s="12" t="s">
        <v>1364</v>
      </c>
      <c r="D1265" s="1" t="str">
        <f t="shared" si="38"/>
        <v>大阪府泉南市</v>
      </c>
      <c r="E1265" s="12">
        <v>228</v>
      </c>
      <c r="F1265" s="1">
        <f t="shared" si="39"/>
        <v>1</v>
      </c>
    </row>
    <row r="1266" spans="1:6">
      <c r="A1266" s="12">
        <v>229</v>
      </c>
      <c r="B1266" s="12" t="s">
        <v>1306</v>
      </c>
      <c r="C1266" s="12" t="s">
        <v>1365</v>
      </c>
      <c r="D1266" s="1" t="str">
        <f t="shared" si="38"/>
        <v>大阪府四條畷市</v>
      </c>
      <c r="E1266" s="12">
        <v>229</v>
      </c>
      <c r="F1266" s="1">
        <f t="shared" si="39"/>
        <v>1</v>
      </c>
    </row>
    <row r="1267" spans="1:6">
      <c r="A1267" s="12">
        <v>230</v>
      </c>
      <c r="B1267" s="12" t="s">
        <v>1306</v>
      </c>
      <c r="C1267" s="12" t="s">
        <v>1366</v>
      </c>
      <c r="D1267" s="1" t="str">
        <f t="shared" si="38"/>
        <v>大阪府交野市</v>
      </c>
      <c r="E1267" s="12">
        <v>230</v>
      </c>
      <c r="F1267" s="1">
        <f t="shared" si="39"/>
        <v>1</v>
      </c>
    </row>
    <row r="1268" spans="1:6">
      <c r="A1268" s="12">
        <v>231</v>
      </c>
      <c r="B1268" s="12" t="s">
        <v>1306</v>
      </c>
      <c r="C1268" s="12" t="s">
        <v>1367</v>
      </c>
      <c r="D1268" s="1" t="str">
        <f t="shared" si="38"/>
        <v>大阪府大阪狭山市</v>
      </c>
      <c r="E1268" s="12">
        <v>231</v>
      </c>
      <c r="F1268" s="1">
        <f t="shared" si="39"/>
        <v>1</v>
      </c>
    </row>
    <row r="1269" spans="1:6">
      <c r="A1269" s="12">
        <v>232</v>
      </c>
      <c r="B1269" s="12" t="s">
        <v>1306</v>
      </c>
      <c r="C1269" s="12" t="s">
        <v>1368</v>
      </c>
      <c r="D1269" s="1" t="str">
        <f t="shared" si="38"/>
        <v>大阪府阪南市</v>
      </c>
      <c r="E1269" s="12">
        <v>232</v>
      </c>
      <c r="F1269" s="1">
        <f t="shared" si="39"/>
        <v>1</v>
      </c>
    </row>
    <row r="1270" spans="1:6">
      <c r="A1270" s="12">
        <v>301</v>
      </c>
      <c r="B1270" s="12" t="s">
        <v>1306</v>
      </c>
      <c r="C1270" s="12" t="s">
        <v>1369</v>
      </c>
      <c r="D1270" s="1" t="str">
        <f t="shared" si="38"/>
        <v>大阪府島本町</v>
      </c>
      <c r="E1270" s="12">
        <v>301</v>
      </c>
      <c r="F1270" s="1">
        <f t="shared" si="39"/>
        <v>1</v>
      </c>
    </row>
    <row r="1271" spans="1:6">
      <c r="A1271" s="12">
        <v>321</v>
      </c>
      <c r="B1271" s="12" t="s">
        <v>1306</v>
      </c>
      <c r="C1271" s="12" t="s">
        <v>1370</v>
      </c>
      <c r="D1271" s="1" t="str">
        <f t="shared" si="38"/>
        <v>大阪府豊能町</v>
      </c>
      <c r="E1271" s="12">
        <v>321</v>
      </c>
      <c r="F1271" s="1">
        <f t="shared" si="39"/>
        <v>1</v>
      </c>
    </row>
    <row r="1272" spans="1:6">
      <c r="A1272" s="12">
        <v>322</v>
      </c>
      <c r="B1272" s="12" t="s">
        <v>1306</v>
      </c>
      <c r="C1272" s="12" t="s">
        <v>1371</v>
      </c>
      <c r="D1272" s="1" t="str">
        <f t="shared" si="38"/>
        <v>大阪府能勢町</v>
      </c>
      <c r="E1272" s="12">
        <v>322</v>
      </c>
      <c r="F1272" s="1">
        <f t="shared" si="39"/>
        <v>1</v>
      </c>
    </row>
    <row r="1273" spans="1:6">
      <c r="A1273" s="12">
        <v>341</v>
      </c>
      <c r="B1273" s="12" t="s">
        <v>1306</v>
      </c>
      <c r="C1273" s="12" t="s">
        <v>1372</v>
      </c>
      <c r="D1273" s="1" t="str">
        <f t="shared" si="38"/>
        <v>大阪府忠岡町</v>
      </c>
      <c r="E1273" s="12">
        <v>341</v>
      </c>
      <c r="F1273" s="1">
        <f t="shared" si="39"/>
        <v>1</v>
      </c>
    </row>
    <row r="1274" spans="1:6">
      <c r="A1274" s="12">
        <v>361</v>
      </c>
      <c r="B1274" s="12" t="s">
        <v>1306</v>
      </c>
      <c r="C1274" s="12" t="s">
        <v>1373</v>
      </c>
      <c r="D1274" s="1" t="str">
        <f t="shared" si="38"/>
        <v>大阪府熊取町</v>
      </c>
      <c r="E1274" s="12">
        <v>361</v>
      </c>
      <c r="F1274" s="1">
        <f t="shared" si="39"/>
        <v>1</v>
      </c>
    </row>
    <row r="1275" spans="1:6">
      <c r="A1275" s="12">
        <v>362</v>
      </c>
      <c r="B1275" s="12" t="s">
        <v>1306</v>
      </c>
      <c r="C1275" s="12" t="s">
        <v>1374</v>
      </c>
      <c r="D1275" s="1" t="str">
        <f t="shared" si="38"/>
        <v>大阪府田尻町</v>
      </c>
      <c r="E1275" s="12">
        <v>362</v>
      </c>
      <c r="F1275" s="1">
        <f t="shared" si="39"/>
        <v>1</v>
      </c>
    </row>
    <row r="1276" spans="1:6">
      <c r="A1276" s="12">
        <v>366</v>
      </c>
      <c r="B1276" s="12" t="s">
        <v>1306</v>
      </c>
      <c r="C1276" s="12" t="s">
        <v>1375</v>
      </c>
      <c r="D1276" s="1" t="str">
        <f t="shared" si="38"/>
        <v>大阪府岬町</v>
      </c>
      <c r="E1276" s="12">
        <v>366</v>
      </c>
      <c r="F1276" s="1">
        <f t="shared" si="39"/>
        <v>1</v>
      </c>
    </row>
    <row r="1277" spans="1:6">
      <c r="A1277" s="12">
        <v>381</v>
      </c>
      <c r="B1277" s="12" t="s">
        <v>1306</v>
      </c>
      <c r="C1277" s="12" t="s">
        <v>1376</v>
      </c>
      <c r="D1277" s="1" t="str">
        <f t="shared" si="38"/>
        <v>大阪府太子町</v>
      </c>
      <c r="E1277" s="12">
        <v>381</v>
      </c>
      <c r="F1277" s="1">
        <f t="shared" si="39"/>
        <v>1</v>
      </c>
    </row>
    <row r="1278" spans="1:6">
      <c r="A1278" s="12">
        <v>382</v>
      </c>
      <c r="B1278" s="12" t="s">
        <v>1306</v>
      </c>
      <c r="C1278" s="12" t="s">
        <v>1377</v>
      </c>
      <c r="D1278" s="1" t="str">
        <f t="shared" si="38"/>
        <v>大阪府河南町</v>
      </c>
      <c r="E1278" s="12">
        <v>382</v>
      </c>
      <c r="F1278" s="1">
        <f t="shared" si="39"/>
        <v>1</v>
      </c>
    </row>
    <row r="1279" spans="1:6">
      <c r="A1279" s="12">
        <v>383</v>
      </c>
      <c r="B1279" s="12" t="s">
        <v>1306</v>
      </c>
      <c r="C1279" s="12" t="s">
        <v>1378</v>
      </c>
      <c r="D1279" s="1" t="str">
        <f t="shared" ref="D1279:D1342" si="40">B1279&amp;C1279</f>
        <v>大阪府千早赤阪村</v>
      </c>
      <c r="E1279" s="12">
        <v>383</v>
      </c>
      <c r="F1279" s="1">
        <f t="shared" si="39"/>
        <v>1</v>
      </c>
    </row>
    <row r="1280" spans="1:6">
      <c r="A1280" s="12">
        <v>101</v>
      </c>
      <c r="B1280" s="12" t="s">
        <v>1379</v>
      </c>
      <c r="C1280" s="12" t="s">
        <v>1380</v>
      </c>
      <c r="D1280" s="1" t="str">
        <f t="shared" si="40"/>
        <v>兵庫県神戸市東灘区</v>
      </c>
      <c r="E1280" s="12">
        <v>101</v>
      </c>
      <c r="F1280" s="1">
        <f t="shared" si="39"/>
        <v>1</v>
      </c>
    </row>
    <row r="1281" spans="1:6">
      <c r="A1281" s="12">
        <v>102</v>
      </c>
      <c r="B1281" s="12" t="s">
        <v>1379</v>
      </c>
      <c r="C1281" s="12" t="s">
        <v>1381</v>
      </c>
      <c r="D1281" s="1" t="str">
        <f t="shared" si="40"/>
        <v>兵庫県神戸市灘区</v>
      </c>
      <c r="E1281" s="12">
        <v>102</v>
      </c>
      <c r="F1281" s="1">
        <f t="shared" si="39"/>
        <v>1</v>
      </c>
    </row>
    <row r="1282" spans="1:6">
      <c r="A1282" s="12">
        <v>105</v>
      </c>
      <c r="B1282" s="12" t="s">
        <v>1379</v>
      </c>
      <c r="C1282" s="12" t="s">
        <v>1382</v>
      </c>
      <c r="D1282" s="1" t="str">
        <f t="shared" si="40"/>
        <v>兵庫県神戸市兵庫区</v>
      </c>
      <c r="E1282" s="12">
        <v>105</v>
      </c>
      <c r="F1282" s="1">
        <f t="shared" ref="F1282:F1345" si="41">COUNTIF(D:D,D1282)</f>
        <v>1</v>
      </c>
    </row>
    <row r="1283" spans="1:6">
      <c r="A1283" s="12">
        <v>106</v>
      </c>
      <c r="B1283" s="12" t="s">
        <v>1379</v>
      </c>
      <c r="C1283" s="12" t="s">
        <v>1383</v>
      </c>
      <c r="D1283" s="1" t="str">
        <f t="shared" si="40"/>
        <v>兵庫県神戸市長田区</v>
      </c>
      <c r="E1283" s="12">
        <v>106</v>
      </c>
      <c r="F1283" s="1">
        <f t="shared" si="41"/>
        <v>1</v>
      </c>
    </row>
    <row r="1284" spans="1:6">
      <c r="A1284" s="12">
        <v>107</v>
      </c>
      <c r="B1284" s="12" t="s">
        <v>1379</v>
      </c>
      <c r="C1284" s="12" t="s">
        <v>1384</v>
      </c>
      <c r="D1284" s="1" t="str">
        <f t="shared" si="40"/>
        <v>兵庫県神戸市須磨区</v>
      </c>
      <c r="E1284" s="12">
        <v>107</v>
      </c>
      <c r="F1284" s="1">
        <f t="shared" si="41"/>
        <v>1</v>
      </c>
    </row>
    <row r="1285" spans="1:6">
      <c r="A1285" s="12">
        <v>108</v>
      </c>
      <c r="B1285" s="12" t="s">
        <v>1379</v>
      </c>
      <c r="C1285" s="12" t="s">
        <v>1385</v>
      </c>
      <c r="D1285" s="1" t="str">
        <f t="shared" si="40"/>
        <v>兵庫県神戸市垂水区</v>
      </c>
      <c r="E1285" s="12">
        <v>108</v>
      </c>
      <c r="F1285" s="1">
        <f t="shared" si="41"/>
        <v>1</v>
      </c>
    </row>
    <row r="1286" spans="1:6">
      <c r="A1286" s="12">
        <v>109</v>
      </c>
      <c r="B1286" s="12" t="s">
        <v>1379</v>
      </c>
      <c r="C1286" s="12" t="s">
        <v>1386</v>
      </c>
      <c r="D1286" s="1" t="str">
        <f t="shared" si="40"/>
        <v>兵庫県神戸市北区</v>
      </c>
      <c r="E1286" s="12">
        <v>109</v>
      </c>
      <c r="F1286" s="1">
        <f t="shared" si="41"/>
        <v>1</v>
      </c>
    </row>
    <row r="1287" spans="1:6">
      <c r="A1287" s="12">
        <v>110</v>
      </c>
      <c r="B1287" s="12" t="s">
        <v>1379</v>
      </c>
      <c r="C1287" s="12" t="s">
        <v>1387</v>
      </c>
      <c r="D1287" s="1" t="str">
        <f t="shared" si="40"/>
        <v>兵庫県神戸市中央区</v>
      </c>
      <c r="E1287" s="12">
        <v>110</v>
      </c>
      <c r="F1287" s="1">
        <f t="shared" si="41"/>
        <v>1</v>
      </c>
    </row>
    <row r="1288" spans="1:6">
      <c r="A1288" s="12">
        <v>111</v>
      </c>
      <c r="B1288" s="12" t="s">
        <v>1379</v>
      </c>
      <c r="C1288" s="12" t="s">
        <v>1388</v>
      </c>
      <c r="D1288" s="1" t="str">
        <f t="shared" si="40"/>
        <v>兵庫県神戸市西区</v>
      </c>
      <c r="E1288" s="12">
        <v>111</v>
      </c>
      <c r="F1288" s="1">
        <f t="shared" si="41"/>
        <v>1</v>
      </c>
    </row>
    <row r="1289" spans="1:6">
      <c r="A1289" s="12">
        <v>201</v>
      </c>
      <c r="B1289" s="12" t="s">
        <v>1379</v>
      </c>
      <c r="C1289" s="12" t="s">
        <v>1389</v>
      </c>
      <c r="D1289" s="1" t="str">
        <f t="shared" si="40"/>
        <v>兵庫県姫路市</v>
      </c>
      <c r="E1289" s="12">
        <v>201</v>
      </c>
      <c r="F1289" s="1">
        <f t="shared" si="41"/>
        <v>1</v>
      </c>
    </row>
    <row r="1290" spans="1:6">
      <c r="A1290" s="12">
        <v>202</v>
      </c>
      <c r="B1290" s="12" t="s">
        <v>1379</v>
      </c>
      <c r="C1290" s="12" t="s">
        <v>1390</v>
      </c>
      <c r="D1290" s="1" t="str">
        <f t="shared" si="40"/>
        <v>兵庫県尼崎市</v>
      </c>
      <c r="E1290" s="12">
        <v>202</v>
      </c>
      <c r="F1290" s="1">
        <f t="shared" si="41"/>
        <v>1</v>
      </c>
    </row>
    <row r="1291" spans="1:6">
      <c r="A1291" s="12">
        <v>203</v>
      </c>
      <c r="B1291" s="12" t="s">
        <v>1379</v>
      </c>
      <c r="C1291" s="12" t="s">
        <v>1391</v>
      </c>
      <c r="D1291" s="1" t="str">
        <f t="shared" si="40"/>
        <v>兵庫県明石市</v>
      </c>
      <c r="E1291" s="12">
        <v>203</v>
      </c>
      <c r="F1291" s="1">
        <f t="shared" si="41"/>
        <v>1</v>
      </c>
    </row>
    <row r="1292" spans="1:6">
      <c r="A1292" s="12">
        <v>204</v>
      </c>
      <c r="B1292" s="12" t="s">
        <v>1379</v>
      </c>
      <c r="C1292" s="12" t="s">
        <v>1392</v>
      </c>
      <c r="D1292" s="1" t="str">
        <f t="shared" si="40"/>
        <v>兵庫県西宮市</v>
      </c>
      <c r="E1292" s="12">
        <v>204</v>
      </c>
      <c r="F1292" s="1">
        <f t="shared" si="41"/>
        <v>1</v>
      </c>
    </row>
    <row r="1293" spans="1:6">
      <c r="A1293" s="12">
        <v>205</v>
      </c>
      <c r="B1293" s="12" t="s">
        <v>1379</v>
      </c>
      <c r="C1293" s="12" t="s">
        <v>1393</v>
      </c>
      <c r="D1293" s="1" t="str">
        <f t="shared" si="40"/>
        <v>兵庫県洲本市</v>
      </c>
      <c r="E1293" s="12">
        <v>205</v>
      </c>
      <c r="F1293" s="1">
        <f t="shared" si="41"/>
        <v>1</v>
      </c>
    </row>
    <row r="1294" spans="1:6">
      <c r="A1294" s="12">
        <v>206</v>
      </c>
      <c r="B1294" s="12" t="s">
        <v>1379</v>
      </c>
      <c r="C1294" s="12" t="s">
        <v>1394</v>
      </c>
      <c r="D1294" s="1" t="str">
        <f t="shared" si="40"/>
        <v>兵庫県芦屋市</v>
      </c>
      <c r="E1294" s="12">
        <v>206</v>
      </c>
      <c r="F1294" s="1">
        <f t="shared" si="41"/>
        <v>1</v>
      </c>
    </row>
    <row r="1295" spans="1:6">
      <c r="A1295" s="12">
        <v>207</v>
      </c>
      <c r="B1295" s="12" t="s">
        <v>1379</v>
      </c>
      <c r="C1295" s="12" t="s">
        <v>1395</v>
      </c>
      <c r="D1295" s="1" t="str">
        <f t="shared" si="40"/>
        <v>兵庫県伊丹市</v>
      </c>
      <c r="E1295" s="12">
        <v>207</v>
      </c>
      <c r="F1295" s="1">
        <f t="shared" si="41"/>
        <v>1</v>
      </c>
    </row>
    <row r="1296" spans="1:6">
      <c r="A1296" s="12">
        <v>208</v>
      </c>
      <c r="B1296" s="12" t="s">
        <v>1379</v>
      </c>
      <c r="C1296" s="12" t="s">
        <v>1396</v>
      </c>
      <c r="D1296" s="1" t="str">
        <f t="shared" si="40"/>
        <v>兵庫県相生市</v>
      </c>
      <c r="E1296" s="12">
        <v>208</v>
      </c>
      <c r="F1296" s="1">
        <f t="shared" si="41"/>
        <v>1</v>
      </c>
    </row>
    <row r="1297" spans="1:6">
      <c r="A1297" s="12">
        <v>209</v>
      </c>
      <c r="B1297" s="12" t="s">
        <v>1379</v>
      </c>
      <c r="C1297" s="12" t="s">
        <v>1397</v>
      </c>
      <c r="D1297" s="1" t="str">
        <f t="shared" si="40"/>
        <v>兵庫県豊岡市</v>
      </c>
      <c r="E1297" s="12">
        <v>209</v>
      </c>
      <c r="F1297" s="1">
        <f t="shared" si="41"/>
        <v>1</v>
      </c>
    </row>
    <row r="1298" spans="1:6">
      <c r="A1298" s="12">
        <v>210</v>
      </c>
      <c r="B1298" s="12" t="s">
        <v>1379</v>
      </c>
      <c r="C1298" s="12" t="s">
        <v>1398</v>
      </c>
      <c r="D1298" s="1" t="str">
        <f t="shared" si="40"/>
        <v>兵庫県加古川市</v>
      </c>
      <c r="E1298" s="12">
        <v>210</v>
      </c>
      <c r="F1298" s="1">
        <f t="shared" si="41"/>
        <v>1</v>
      </c>
    </row>
    <row r="1299" spans="1:6">
      <c r="A1299" s="12">
        <v>212</v>
      </c>
      <c r="B1299" s="12" t="s">
        <v>1379</v>
      </c>
      <c r="C1299" s="12" t="s">
        <v>1399</v>
      </c>
      <c r="D1299" s="1" t="str">
        <f t="shared" si="40"/>
        <v>兵庫県赤穂市</v>
      </c>
      <c r="E1299" s="12">
        <v>212</v>
      </c>
      <c r="F1299" s="1">
        <f t="shared" si="41"/>
        <v>1</v>
      </c>
    </row>
    <row r="1300" spans="1:6">
      <c r="A1300" s="12">
        <v>213</v>
      </c>
      <c r="B1300" s="12" t="s">
        <v>1379</v>
      </c>
      <c r="C1300" s="12" t="s">
        <v>1400</v>
      </c>
      <c r="D1300" s="1" t="str">
        <f t="shared" si="40"/>
        <v>兵庫県西脇市</v>
      </c>
      <c r="E1300" s="12">
        <v>213</v>
      </c>
      <c r="F1300" s="1">
        <f t="shared" si="41"/>
        <v>1</v>
      </c>
    </row>
    <row r="1301" spans="1:6">
      <c r="A1301" s="12">
        <v>214</v>
      </c>
      <c r="B1301" s="12" t="s">
        <v>1379</v>
      </c>
      <c r="C1301" s="12" t="s">
        <v>1401</v>
      </c>
      <c r="D1301" s="1" t="str">
        <f t="shared" si="40"/>
        <v>兵庫県宝塚市</v>
      </c>
      <c r="E1301" s="12">
        <v>214</v>
      </c>
      <c r="F1301" s="1">
        <f t="shared" si="41"/>
        <v>1</v>
      </c>
    </row>
    <row r="1302" spans="1:6">
      <c r="A1302" s="12">
        <v>215</v>
      </c>
      <c r="B1302" s="12" t="s">
        <v>1379</v>
      </c>
      <c r="C1302" s="12" t="s">
        <v>1402</v>
      </c>
      <c r="D1302" s="1" t="str">
        <f t="shared" si="40"/>
        <v>兵庫県三木市</v>
      </c>
      <c r="E1302" s="12">
        <v>215</v>
      </c>
      <c r="F1302" s="1">
        <f t="shared" si="41"/>
        <v>1</v>
      </c>
    </row>
    <row r="1303" spans="1:6">
      <c r="A1303" s="12">
        <v>216</v>
      </c>
      <c r="B1303" s="12" t="s">
        <v>1379</v>
      </c>
      <c r="C1303" s="12" t="s">
        <v>1403</v>
      </c>
      <c r="D1303" s="1" t="str">
        <f t="shared" si="40"/>
        <v>兵庫県高砂市</v>
      </c>
      <c r="E1303" s="12">
        <v>216</v>
      </c>
      <c r="F1303" s="1">
        <f t="shared" si="41"/>
        <v>1</v>
      </c>
    </row>
    <row r="1304" spans="1:6">
      <c r="A1304" s="12">
        <v>217</v>
      </c>
      <c r="B1304" s="12" t="s">
        <v>1379</v>
      </c>
      <c r="C1304" s="12" t="s">
        <v>1404</v>
      </c>
      <c r="D1304" s="1" t="str">
        <f t="shared" si="40"/>
        <v>兵庫県川西市</v>
      </c>
      <c r="E1304" s="12">
        <v>217</v>
      </c>
      <c r="F1304" s="1">
        <f t="shared" si="41"/>
        <v>1</v>
      </c>
    </row>
    <row r="1305" spans="1:6">
      <c r="A1305" s="12">
        <v>218</v>
      </c>
      <c r="B1305" s="12" t="s">
        <v>1379</v>
      </c>
      <c r="C1305" s="12" t="s">
        <v>1405</v>
      </c>
      <c r="D1305" s="1" t="str">
        <f t="shared" si="40"/>
        <v>兵庫県小野市</v>
      </c>
      <c r="E1305" s="12">
        <v>218</v>
      </c>
      <c r="F1305" s="1">
        <f t="shared" si="41"/>
        <v>1</v>
      </c>
    </row>
    <row r="1306" spans="1:6">
      <c r="A1306" s="12">
        <v>219</v>
      </c>
      <c r="B1306" s="12" t="s">
        <v>1379</v>
      </c>
      <c r="C1306" s="12" t="s">
        <v>1406</v>
      </c>
      <c r="D1306" s="1" t="str">
        <f t="shared" si="40"/>
        <v>兵庫県三田市</v>
      </c>
      <c r="E1306" s="12">
        <v>219</v>
      </c>
      <c r="F1306" s="1">
        <f t="shared" si="41"/>
        <v>1</v>
      </c>
    </row>
    <row r="1307" spans="1:6">
      <c r="A1307" s="12">
        <v>220</v>
      </c>
      <c r="B1307" s="12" t="s">
        <v>1379</v>
      </c>
      <c r="C1307" s="12" t="s">
        <v>1407</v>
      </c>
      <c r="D1307" s="1" t="str">
        <f t="shared" si="40"/>
        <v>兵庫県加西市</v>
      </c>
      <c r="E1307" s="12">
        <v>220</v>
      </c>
      <c r="F1307" s="1">
        <f t="shared" si="41"/>
        <v>1</v>
      </c>
    </row>
    <row r="1308" spans="1:6">
      <c r="A1308" s="12">
        <v>221</v>
      </c>
      <c r="B1308" s="12" t="s">
        <v>1379</v>
      </c>
      <c r="C1308" s="12" t="s">
        <v>1408</v>
      </c>
      <c r="D1308" s="1" t="str">
        <f t="shared" si="40"/>
        <v>兵庫県丹波篠山市</v>
      </c>
      <c r="E1308" s="12">
        <v>221</v>
      </c>
      <c r="F1308" s="1">
        <f t="shared" si="41"/>
        <v>1</v>
      </c>
    </row>
    <row r="1309" spans="1:6">
      <c r="A1309" s="12">
        <v>222</v>
      </c>
      <c r="B1309" s="12" t="s">
        <v>1379</v>
      </c>
      <c r="C1309" s="12" t="s">
        <v>1409</v>
      </c>
      <c r="D1309" s="1" t="str">
        <f t="shared" si="40"/>
        <v>兵庫県養父市</v>
      </c>
      <c r="E1309" s="12">
        <v>222</v>
      </c>
      <c r="F1309" s="1">
        <f t="shared" si="41"/>
        <v>1</v>
      </c>
    </row>
    <row r="1310" spans="1:6">
      <c r="A1310" s="12">
        <v>223</v>
      </c>
      <c r="B1310" s="12" t="s">
        <v>1379</v>
      </c>
      <c r="C1310" s="12" t="s">
        <v>1410</v>
      </c>
      <c r="D1310" s="1" t="str">
        <f t="shared" si="40"/>
        <v>兵庫県丹波市</v>
      </c>
      <c r="E1310" s="12">
        <v>223</v>
      </c>
      <c r="F1310" s="1">
        <f t="shared" si="41"/>
        <v>1</v>
      </c>
    </row>
    <row r="1311" spans="1:6">
      <c r="A1311" s="12">
        <v>224</v>
      </c>
      <c r="B1311" s="12" t="s">
        <v>1379</v>
      </c>
      <c r="C1311" s="12" t="s">
        <v>1411</v>
      </c>
      <c r="D1311" s="1" t="str">
        <f t="shared" si="40"/>
        <v>兵庫県南あわじ市</v>
      </c>
      <c r="E1311" s="12">
        <v>224</v>
      </c>
      <c r="F1311" s="1">
        <f t="shared" si="41"/>
        <v>1</v>
      </c>
    </row>
    <row r="1312" spans="1:6">
      <c r="A1312" s="12">
        <v>225</v>
      </c>
      <c r="B1312" s="12" t="s">
        <v>1379</v>
      </c>
      <c r="C1312" s="12" t="s">
        <v>1412</v>
      </c>
      <c r="D1312" s="1" t="str">
        <f t="shared" si="40"/>
        <v>兵庫県朝来市</v>
      </c>
      <c r="E1312" s="12">
        <v>225</v>
      </c>
      <c r="F1312" s="1">
        <f t="shared" si="41"/>
        <v>1</v>
      </c>
    </row>
    <row r="1313" spans="1:6">
      <c r="A1313" s="12">
        <v>226</v>
      </c>
      <c r="B1313" s="12" t="s">
        <v>1379</v>
      </c>
      <c r="C1313" s="12" t="s">
        <v>1413</v>
      </c>
      <c r="D1313" s="1" t="str">
        <f t="shared" si="40"/>
        <v>兵庫県淡路市</v>
      </c>
      <c r="E1313" s="12">
        <v>226</v>
      </c>
      <c r="F1313" s="1">
        <f t="shared" si="41"/>
        <v>1</v>
      </c>
    </row>
    <row r="1314" spans="1:6">
      <c r="A1314" s="12">
        <v>227</v>
      </c>
      <c r="B1314" s="12" t="s">
        <v>1379</v>
      </c>
      <c r="C1314" s="12" t="s">
        <v>1414</v>
      </c>
      <c r="D1314" s="1" t="str">
        <f t="shared" si="40"/>
        <v>兵庫県宍粟市</v>
      </c>
      <c r="E1314" s="12">
        <v>227</v>
      </c>
      <c r="F1314" s="1">
        <f t="shared" si="41"/>
        <v>1</v>
      </c>
    </row>
    <row r="1315" spans="1:6">
      <c r="A1315" s="12">
        <v>228</v>
      </c>
      <c r="B1315" s="12" t="s">
        <v>1379</v>
      </c>
      <c r="C1315" s="12" t="s">
        <v>1415</v>
      </c>
      <c r="D1315" s="1" t="str">
        <f t="shared" si="40"/>
        <v>兵庫県加東市</v>
      </c>
      <c r="E1315" s="12">
        <v>228</v>
      </c>
      <c r="F1315" s="1">
        <f t="shared" si="41"/>
        <v>1</v>
      </c>
    </row>
    <row r="1316" spans="1:6">
      <c r="A1316" s="12">
        <v>229</v>
      </c>
      <c r="B1316" s="12" t="s">
        <v>1379</v>
      </c>
      <c r="C1316" s="12" t="s">
        <v>1416</v>
      </c>
      <c r="D1316" s="1" t="str">
        <f t="shared" si="40"/>
        <v>兵庫県たつの市</v>
      </c>
      <c r="E1316" s="12">
        <v>229</v>
      </c>
      <c r="F1316" s="1">
        <f t="shared" si="41"/>
        <v>1</v>
      </c>
    </row>
    <row r="1317" spans="1:6">
      <c r="A1317" s="12">
        <v>301</v>
      </c>
      <c r="B1317" s="12" t="s">
        <v>1379</v>
      </c>
      <c r="C1317" s="12" t="s">
        <v>1417</v>
      </c>
      <c r="D1317" s="1" t="str">
        <f t="shared" si="40"/>
        <v>兵庫県猪名川町</v>
      </c>
      <c r="E1317" s="12">
        <v>301</v>
      </c>
      <c r="F1317" s="1">
        <f t="shared" si="41"/>
        <v>1</v>
      </c>
    </row>
    <row r="1318" spans="1:6">
      <c r="A1318" s="12">
        <v>365</v>
      </c>
      <c r="B1318" s="12" t="s">
        <v>1379</v>
      </c>
      <c r="C1318" s="12" t="s">
        <v>1418</v>
      </c>
      <c r="D1318" s="1" t="str">
        <f t="shared" si="40"/>
        <v>兵庫県多可町</v>
      </c>
      <c r="E1318" s="12">
        <v>365</v>
      </c>
      <c r="F1318" s="1">
        <f t="shared" si="41"/>
        <v>1</v>
      </c>
    </row>
    <row r="1319" spans="1:6">
      <c r="A1319" s="12">
        <v>381</v>
      </c>
      <c r="B1319" s="12" t="s">
        <v>1379</v>
      </c>
      <c r="C1319" s="12" t="s">
        <v>1419</v>
      </c>
      <c r="D1319" s="1" t="str">
        <f t="shared" si="40"/>
        <v>兵庫県稲美町</v>
      </c>
      <c r="E1319" s="12">
        <v>381</v>
      </c>
      <c r="F1319" s="1">
        <f t="shared" si="41"/>
        <v>1</v>
      </c>
    </row>
    <row r="1320" spans="1:6">
      <c r="A1320" s="12">
        <v>382</v>
      </c>
      <c r="B1320" s="12" t="s">
        <v>1379</v>
      </c>
      <c r="C1320" s="12" t="s">
        <v>1420</v>
      </c>
      <c r="D1320" s="1" t="str">
        <f t="shared" si="40"/>
        <v>兵庫県播磨町</v>
      </c>
      <c r="E1320" s="12">
        <v>382</v>
      </c>
      <c r="F1320" s="1">
        <f t="shared" si="41"/>
        <v>1</v>
      </c>
    </row>
    <row r="1321" spans="1:6">
      <c r="A1321" s="12">
        <v>442</v>
      </c>
      <c r="B1321" s="12" t="s">
        <v>1379</v>
      </c>
      <c r="C1321" s="12" t="s">
        <v>1421</v>
      </c>
      <c r="D1321" s="1" t="str">
        <f t="shared" si="40"/>
        <v>兵庫県市川町</v>
      </c>
      <c r="E1321" s="12">
        <v>442</v>
      </c>
      <c r="F1321" s="1">
        <f t="shared" si="41"/>
        <v>1</v>
      </c>
    </row>
    <row r="1322" spans="1:6">
      <c r="A1322" s="12">
        <v>443</v>
      </c>
      <c r="B1322" s="12" t="s">
        <v>1379</v>
      </c>
      <c r="C1322" s="12" t="s">
        <v>1422</v>
      </c>
      <c r="D1322" s="1" t="str">
        <f t="shared" si="40"/>
        <v>兵庫県福崎町</v>
      </c>
      <c r="E1322" s="12">
        <v>443</v>
      </c>
      <c r="F1322" s="1">
        <f t="shared" si="41"/>
        <v>1</v>
      </c>
    </row>
    <row r="1323" spans="1:6">
      <c r="A1323" s="12">
        <v>446</v>
      </c>
      <c r="B1323" s="12" t="s">
        <v>1379</v>
      </c>
      <c r="C1323" s="12" t="s">
        <v>1423</v>
      </c>
      <c r="D1323" s="1" t="str">
        <f t="shared" si="40"/>
        <v>兵庫県神河町</v>
      </c>
      <c r="E1323" s="12">
        <v>446</v>
      </c>
      <c r="F1323" s="1">
        <f t="shared" si="41"/>
        <v>1</v>
      </c>
    </row>
    <row r="1324" spans="1:6">
      <c r="A1324" s="12">
        <v>464</v>
      </c>
      <c r="B1324" s="12" t="s">
        <v>1379</v>
      </c>
      <c r="C1324" s="12" t="s">
        <v>1376</v>
      </c>
      <c r="D1324" s="1" t="str">
        <f t="shared" si="40"/>
        <v>兵庫県太子町</v>
      </c>
      <c r="E1324" s="12">
        <v>464</v>
      </c>
      <c r="F1324" s="1">
        <f t="shared" si="41"/>
        <v>1</v>
      </c>
    </row>
    <row r="1325" spans="1:6">
      <c r="A1325" s="12">
        <v>481</v>
      </c>
      <c r="B1325" s="12" t="s">
        <v>1379</v>
      </c>
      <c r="C1325" s="12" t="s">
        <v>1424</v>
      </c>
      <c r="D1325" s="1" t="str">
        <f t="shared" si="40"/>
        <v>兵庫県上郡町</v>
      </c>
      <c r="E1325" s="12">
        <v>481</v>
      </c>
      <c r="F1325" s="1">
        <f t="shared" si="41"/>
        <v>1</v>
      </c>
    </row>
    <row r="1326" spans="1:6">
      <c r="A1326" s="12">
        <v>501</v>
      </c>
      <c r="B1326" s="12" t="s">
        <v>1379</v>
      </c>
      <c r="C1326" s="12" t="s">
        <v>1425</v>
      </c>
      <c r="D1326" s="1" t="str">
        <f t="shared" si="40"/>
        <v>兵庫県佐用町</v>
      </c>
      <c r="E1326" s="12">
        <v>501</v>
      </c>
      <c r="F1326" s="1">
        <f t="shared" si="41"/>
        <v>1</v>
      </c>
    </row>
    <row r="1327" spans="1:6">
      <c r="A1327" s="12">
        <v>585</v>
      </c>
      <c r="B1327" s="12" t="s">
        <v>1379</v>
      </c>
      <c r="C1327" s="12" t="s">
        <v>1426</v>
      </c>
      <c r="D1327" s="1" t="str">
        <f t="shared" si="40"/>
        <v>兵庫県香美町</v>
      </c>
      <c r="E1327" s="12">
        <v>585</v>
      </c>
      <c r="F1327" s="1">
        <f t="shared" si="41"/>
        <v>1</v>
      </c>
    </row>
    <row r="1328" spans="1:6">
      <c r="A1328" s="12">
        <v>586</v>
      </c>
      <c r="B1328" s="12" t="s">
        <v>1379</v>
      </c>
      <c r="C1328" s="12" t="s">
        <v>1427</v>
      </c>
      <c r="D1328" s="1" t="str">
        <f t="shared" si="40"/>
        <v>兵庫県新温泉町</v>
      </c>
      <c r="E1328" s="12">
        <v>586</v>
      </c>
      <c r="F1328" s="1">
        <f t="shared" si="41"/>
        <v>1</v>
      </c>
    </row>
    <row r="1329" spans="1:6">
      <c r="A1329" s="12">
        <v>201</v>
      </c>
      <c r="B1329" s="12" t="s">
        <v>1428</v>
      </c>
      <c r="C1329" s="12" t="s">
        <v>1429</v>
      </c>
      <c r="D1329" s="1" t="str">
        <f t="shared" si="40"/>
        <v>奈良県奈良市</v>
      </c>
      <c r="E1329" s="12">
        <v>201</v>
      </c>
      <c r="F1329" s="1">
        <f t="shared" si="41"/>
        <v>1</v>
      </c>
    </row>
    <row r="1330" spans="1:6">
      <c r="A1330" s="12">
        <v>202</v>
      </c>
      <c r="B1330" s="12" t="s">
        <v>1428</v>
      </c>
      <c r="C1330" s="12" t="s">
        <v>1430</v>
      </c>
      <c r="D1330" s="1" t="str">
        <f t="shared" si="40"/>
        <v>奈良県大和高田市</v>
      </c>
      <c r="E1330" s="12">
        <v>202</v>
      </c>
      <c r="F1330" s="1">
        <f t="shared" si="41"/>
        <v>1</v>
      </c>
    </row>
    <row r="1331" spans="1:6">
      <c r="A1331" s="12">
        <v>203</v>
      </c>
      <c r="B1331" s="12" t="s">
        <v>1428</v>
      </c>
      <c r="C1331" s="12" t="s">
        <v>1431</v>
      </c>
      <c r="D1331" s="1" t="str">
        <f t="shared" si="40"/>
        <v>奈良県大和郡山市</v>
      </c>
      <c r="E1331" s="12">
        <v>203</v>
      </c>
      <c r="F1331" s="1">
        <f t="shared" si="41"/>
        <v>1</v>
      </c>
    </row>
    <row r="1332" spans="1:6">
      <c r="A1332" s="12">
        <v>204</v>
      </c>
      <c r="B1332" s="12" t="s">
        <v>1428</v>
      </c>
      <c r="C1332" s="12" t="s">
        <v>1432</v>
      </c>
      <c r="D1332" s="1" t="str">
        <f t="shared" si="40"/>
        <v>奈良県天理市</v>
      </c>
      <c r="E1332" s="12">
        <v>204</v>
      </c>
      <c r="F1332" s="1">
        <f t="shared" si="41"/>
        <v>1</v>
      </c>
    </row>
    <row r="1333" spans="1:6">
      <c r="A1333" s="12">
        <v>205</v>
      </c>
      <c r="B1333" s="12" t="s">
        <v>1428</v>
      </c>
      <c r="C1333" s="12" t="s">
        <v>1433</v>
      </c>
      <c r="D1333" s="1" t="str">
        <f t="shared" si="40"/>
        <v>奈良県橿原市</v>
      </c>
      <c r="E1333" s="12">
        <v>205</v>
      </c>
      <c r="F1333" s="1">
        <f t="shared" si="41"/>
        <v>1</v>
      </c>
    </row>
    <row r="1334" spans="1:6">
      <c r="A1334" s="12">
        <v>206</v>
      </c>
      <c r="B1334" s="12" t="s">
        <v>1428</v>
      </c>
      <c r="C1334" s="12" t="s">
        <v>1434</v>
      </c>
      <c r="D1334" s="1" t="str">
        <f t="shared" si="40"/>
        <v>奈良県桜井市</v>
      </c>
      <c r="E1334" s="12">
        <v>206</v>
      </c>
      <c r="F1334" s="1">
        <f t="shared" si="41"/>
        <v>1</v>
      </c>
    </row>
    <row r="1335" spans="1:6">
      <c r="A1335" s="12">
        <v>207</v>
      </c>
      <c r="B1335" s="12" t="s">
        <v>1428</v>
      </c>
      <c r="C1335" s="12" t="s">
        <v>1435</v>
      </c>
      <c r="D1335" s="1" t="str">
        <f t="shared" si="40"/>
        <v>奈良県五條市</v>
      </c>
      <c r="E1335" s="12">
        <v>207</v>
      </c>
      <c r="F1335" s="1">
        <f t="shared" si="41"/>
        <v>1</v>
      </c>
    </row>
    <row r="1336" spans="1:6">
      <c r="A1336" s="12">
        <v>208</v>
      </c>
      <c r="B1336" s="12" t="s">
        <v>1428</v>
      </c>
      <c r="C1336" s="12" t="s">
        <v>1436</v>
      </c>
      <c r="D1336" s="1" t="str">
        <f t="shared" si="40"/>
        <v>奈良県御所市</v>
      </c>
      <c r="E1336" s="12">
        <v>208</v>
      </c>
      <c r="F1336" s="1">
        <f t="shared" si="41"/>
        <v>1</v>
      </c>
    </row>
    <row r="1337" spans="1:6">
      <c r="A1337" s="12">
        <v>209</v>
      </c>
      <c r="B1337" s="12" t="s">
        <v>1428</v>
      </c>
      <c r="C1337" s="12" t="s">
        <v>1437</v>
      </c>
      <c r="D1337" s="1" t="str">
        <f t="shared" si="40"/>
        <v>奈良県生駒市</v>
      </c>
      <c r="E1337" s="12">
        <v>209</v>
      </c>
      <c r="F1337" s="1">
        <f t="shared" si="41"/>
        <v>1</v>
      </c>
    </row>
    <row r="1338" spans="1:6">
      <c r="A1338" s="12">
        <v>210</v>
      </c>
      <c r="B1338" s="12" t="s">
        <v>1428</v>
      </c>
      <c r="C1338" s="12" t="s">
        <v>1438</v>
      </c>
      <c r="D1338" s="1" t="str">
        <f t="shared" si="40"/>
        <v>奈良県香芝市</v>
      </c>
      <c r="E1338" s="12">
        <v>210</v>
      </c>
      <c r="F1338" s="1">
        <f t="shared" si="41"/>
        <v>1</v>
      </c>
    </row>
    <row r="1339" spans="1:6">
      <c r="A1339" s="12">
        <v>211</v>
      </c>
      <c r="B1339" s="12" t="s">
        <v>1428</v>
      </c>
      <c r="C1339" s="12" t="s">
        <v>1439</v>
      </c>
      <c r="D1339" s="1" t="str">
        <f t="shared" si="40"/>
        <v>奈良県葛城市</v>
      </c>
      <c r="E1339" s="12">
        <v>211</v>
      </c>
      <c r="F1339" s="1">
        <f t="shared" si="41"/>
        <v>1</v>
      </c>
    </row>
    <row r="1340" spans="1:6">
      <c r="A1340" s="12">
        <v>212</v>
      </c>
      <c r="B1340" s="12" t="s">
        <v>1428</v>
      </c>
      <c r="C1340" s="12" t="s">
        <v>1440</v>
      </c>
      <c r="D1340" s="1" t="str">
        <f t="shared" si="40"/>
        <v>奈良県宇陀市</v>
      </c>
      <c r="E1340" s="12">
        <v>212</v>
      </c>
      <c r="F1340" s="1">
        <f t="shared" si="41"/>
        <v>1</v>
      </c>
    </row>
    <row r="1341" spans="1:6">
      <c r="A1341" s="12">
        <v>322</v>
      </c>
      <c r="B1341" s="12" t="s">
        <v>1428</v>
      </c>
      <c r="C1341" s="12" t="s">
        <v>1441</v>
      </c>
      <c r="D1341" s="1" t="str">
        <f t="shared" si="40"/>
        <v>奈良県山添村</v>
      </c>
      <c r="E1341" s="12">
        <v>322</v>
      </c>
      <c r="F1341" s="1">
        <f t="shared" si="41"/>
        <v>1</v>
      </c>
    </row>
    <row r="1342" spans="1:6">
      <c r="A1342" s="12">
        <v>342</v>
      </c>
      <c r="B1342" s="12" t="s">
        <v>1428</v>
      </c>
      <c r="C1342" s="12" t="s">
        <v>1442</v>
      </c>
      <c r="D1342" s="1" t="str">
        <f t="shared" si="40"/>
        <v>奈良県平群町</v>
      </c>
      <c r="E1342" s="12">
        <v>342</v>
      </c>
      <c r="F1342" s="1">
        <f t="shared" si="41"/>
        <v>1</v>
      </c>
    </row>
    <row r="1343" spans="1:6">
      <c r="A1343" s="12">
        <v>343</v>
      </c>
      <c r="B1343" s="12" t="s">
        <v>1428</v>
      </c>
      <c r="C1343" s="12" t="s">
        <v>1443</v>
      </c>
      <c r="D1343" s="1" t="str">
        <f t="shared" ref="D1343:D1406" si="42">B1343&amp;C1343</f>
        <v>奈良県三郷町</v>
      </c>
      <c r="E1343" s="12">
        <v>343</v>
      </c>
      <c r="F1343" s="1">
        <f t="shared" si="41"/>
        <v>1</v>
      </c>
    </row>
    <row r="1344" spans="1:6">
      <c r="A1344" s="12">
        <v>344</v>
      </c>
      <c r="B1344" s="12" t="s">
        <v>1428</v>
      </c>
      <c r="C1344" s="12" t="s">
        <v>1444</v>
      </c>
      <c r="D1344" s="1" t="str">
        <f t="shared" si="42"/>
        <v>奈良県斑鳩町</v>
      </c>
      <c r="E1344" s="12">
        <v>344</v>
      </c>
      <c r="F1344" s="1">
        <f t="shared" si="41"/>
        <v>1</v>
      </c>
    </row>
    <row r="1345" spans="1:6">
      <c r="A1345" s="12">
        <v>345</v>
      </c>
      <c r="B1345" s="12" t="s">
        <v>1428</v>
      </c>
      <c r="C1345" s="12" t="s">
        <v>1445</v>
      </c>
      <c r="D1345" s="1" t="str">
        <f t="shared" si="42"/>
        <v>奈良県安堵町</v>
      </c>
      <c r="E1345" s="12">
        <v>345</v>
      </c>
      <c r="F1345" s="1">
        <f t="shared" si="41"/>
        <v>1</v>
      </c>
    </row>
    <row r="1346" spans="1:6">
      <c r="A1346" s="12">
        <v>361</v>
      </c>
      <c r="B1346" s="12" t="s">
        <v>1428</v>
      </c>
      <c r="C1346" s="12" t="s">
        <v>458</v>
      </c>
      <c r="D1346" s="1" t="str">
        <f t="shared" si="42"/>
        <v>奈良県川西町</v>
      </c>
      <c r="E1346" s="12">
        <v>361</v>
      </c>
      <c r="F1346" s="1">
        <f t="shared" ref="F1346:F1409" si="43">COUNTIF(D:D,D1346)</f>
        <v>1</v>
      </c>
    </row>
    <row r="1347" spans="1:6">
      <c r="A1347" s="12">
        <v>362</v>
      </c>
      <c r="B1347" s="12" t="s">
        <v>1428</v>
      </c>
      <c r="C1347" s="12" t="s">
        <v>1446</v>
      </c>
      <c r="D1347" s="1" t="str">
        <f t="shared" si="42"/>
        <v>奈良県三宅町</v>
      </c>
      <c r="E1347" s="12">
        <v>362</v>
      </c>
      <c r="F1347" s="1">
        <f t="shared" si="43"/>
        <v>1</v>
      </c>
    </row>
    <row r="1348" spans="1:6">
      <c r="A1348" s="12">
        <v>363</v>
      </c>
      <c r="B1348" s="12" t="s">
        <v>1428</v>
      </c>
      <c r="C1348" s="12" t="s">
        <v>1447</v>
      </c>
      <c r="D1348" s="1" t="str">
        <f t="shared" si="42"/>
        <v>奈良県田原本町</v>
      </c>
      <c r="E1348" s="12">
        <v>363</v>
      </c>
      <c r="F1348" s="1">
        <f t="shared" si="43"/>
        <v>1</v>
      </c>
    </row>
    <row r="1349" spans="1:6">
      <c r="A1349" s="12">
        <v>385</v>
      </c>
      <c r="B1349" s="12" t="s">
        <v>1428</v>
      </c>
      <c r="C1349" s="12" t="s">
        <v>1448</v>
      </c>
      <c r="D1349" s="1" t="str">
        <f t="shared" si="42"/>
        <v>奈良県曽爾村</v>
      </c>
      <c r="E1349" s="12">
        <v>385</v>
      </c>
      <c r="F1349" s="1">
        <f t="shared" si="43"/>
        <v>1</v>
      </c>
    </row>
    <row r="1350" spans="1:6">
      <c r="A1350" s="12">
        <v>386</v>
      </c>
      <c r="B1350" s="12" t="s">
        <v>1428</v>
      </c>
      <c r="C1350" s="12" t="s">
        <v>1449</v>
      </c>
      <c r="D1350" s="1" t="str">
        <f t="shared" si="42"/>
        <v>奈良県御杖村</v>
      </c>
      <c r="E1350" s="12">
        <v>386</v>
      </c>
      <c r="F1350" s="1">
        <f t="shared" si="43"/>
        <v>1</v>
      </c>
    </row>
    <row r="1351" spans="1:6">
      <c r="A1351" s="12">
        <v>401</v>
      </c>
      <c r="B1351" s="12" t="s">
        <v>1428</v>
      </c>
      <c r="C1351" s="12" t="s">
        <v>1450</v>
      </c>
      <c r="D1351" s="1" t="str">
        <f t="shared" si="42"/>
        <v>奈良県高取町</v>
      </c>
      <c r="E1351" s="12">
        <v>401</v>
      </c>
      <c r="F1351" s="1">
        <f t="shared" si="43"/>
        <v>1</v>
      </c>
    </row>
    <row r="1352" spans="1:6">
      <c r="A1352" s="12">
        <v>402</v>
      </c>
      <c r="B1352" s="12" t="s">
        <v>1428</v>
      </c>
      <c r="C1352" s="12" t="s">
        <v>1451</v>
      </c>
      <c r="D1352" s="1" t="str">
        <f t="shared" si="42"/>
        <v>奈良県明日香村</v>
      </c>
      <c r="E1352" s="12">
        <v>402</v>
      </c>
      <c r="F1352" s="1">
        <f t="shared" si="43"/>
        <v>1</v>
      </c>
    </row>
    <row r="1353" spans="1:6">
      <c r="A1353" s="12">
        <v>424</v>
      </c>
      <c r="B1353" s="12" t="s">
        <v>1428</v>
      </c>
      <c r="C1353" s="12" t="s">
        <v>1452</v>
      </c>
      <c r="D1353" s="1" t="str">
        <f t="shared" si="42"/>
        <v>奈良県上牧町</v>
      </c>
      <c r="E1353" s="12">
        <v>424</v>
      </c>
      <c r="F1353" s="1">
        <f t="shared" si="43"/>
        <v>1</v>
      </c>
    </row>
    <row r="1354" spans="1:6">
      <c r="A1354" s="12">
        <v>425</v>
      </c>
      <c r="B1354" s="12" t="s">
        <v>1428</v>
      </c>
      <c r="C1354" s="12" t="s">
        <v>1453</v>
      </c>
      <c r="D1354" s="1" t="str">
        <f t="shared" si="42"/>
        <v>奈良県王寺町</v>
      </c>
      <c r="E1354" s="12">
        <v>425</v>
      </c>
      <c r="F1354" s="1">
        <f t="shared" si="43"/>
        <v>1</v>
      </c>
    </row>
    <row r="1355" spans="1:6">
      <c r="A1355" s="12">
        <v>426</v>
      </c>
      <c r="B1355" s="12" t="s">
        <v>1428</v>
      </c>
      <c r="C1355" s="12" t="s">
        <v>1454</v>
      </c>
      <c r="D1355" s="1" t="str">
        <f t="shared" si="42"/>
        <v>奈良県広陵町</v>
      </c>
      <c r="E1355" s="12">
        <v>426</v>
      </c>
      <c r="F1355" s="1">
        <f t="shared" si="43"/>
        <v>1</v>
      </c>
    </row>
    <row r="1356" spans="1:6">
      <c r="A1356" s="12">
        <v>427</v>
      </c>
      <c r="B1356" s="12" t="s">
        <v>1428</v>
      </c>
      <c r="C1356" s="12" t="s">
        <v>1455</v>
      </c>
      <c r="D1356" s="1" t="str">
        <f t="shared" si="42"/>
        <v>奈良県河合町</v>
      </c>
      <c r="E1356" s="12">
        <v>427</v>
      </c>
      <c r="F1356" s="1">
        <f t="shared" si="43"/>
        <v>1</v>
      </c>
    </row>
    <row r="1357" spans="1:6">
      <c r="A1357" s="12">
        <v>441</v>
      </c>
      <c r="B1357" s="12" t="s">
        <v>1428</v>
      </c>
      <c r="C1357" s="12" t="s">
        <v>1456</v>
      </c>
      <c r="D1357" s="1" t="str">
        <f t="shared" si="42"/>
        <v>奈良県吉野町</v>
      </c>
      <c r="E1357" s="12">
        <v>441</v>
      </c>
      <c r="F1357" s="1">
        <f t="shared" si="43"/>
        <v>1</v>
      </c>
    </row>
    <row r="1358" spans="1:6">
      <c r="A1358" s="12">
        <v>442</v>
      </c>
      <c r="B1358" s="12" t="s">
        <v>1428</v>
      </c>
      <c r="C1358" s="12" t="s">
        <v>1457</v>
      </c>
      <c r="D1358" s="1" t="str">
        <f t="shared" si="42"/>
        <v>奈良県大淀町</v>
      </c>
      <c r="E1358" s="12">
        <v>442</v>
      </c>
      <c r="F1358" s="1">
        <f t="shared" si="43"/>
        <v>1</v>
      </c>
    </row>
    <row r="1359" spans="1:6">
      <c r="A1359" s="12">
        <v>443</v>
      </c>
      <c r="B1359" s="12" t="s">
        <v>1428</v>
      </c>
      <c r="C1359" s="12" t="s">
        <v>1458</v>
      </c>
      <c r="D1359" s="1" t="str">
        <f t="shared" si="42"/>
        <v>奈良県下市町</v>
      </c>
      <c r="E1359" s="12">
        <v>443</v>
      </c>
      <c r="F1359" s="1">
        <f t="shared" si="43"/>
        <v>1</v>
      </c>
    </row>
    <row r="1360" spans="1:6">
      <c r="A1360" s="12">
        <v>444</v>
      </c>
      <c r="B1360" s="12" t="s">
        <v>1428</v>
      </c>
      <c r="C1360" s="12" t="s">
        <v>1459</v>
      </c>
      <c r="D1360" s="1" t="str">
        <f t="shared" si="42"/>
        <v>奈良県黒滝村</v>
      </c>
      <c r="E1360" s="12">
        <v>444</v>
      </c>
      <c r="F1360" s="1">
        <f t="shared" si="43"/>
        <v>1</v>
      </c>
    </row>
    <row r="1361" spans="1:6">
      <c r="A1361" s="12">
        <v>446</v>
      </c>
      <c r="B1361" s="12" t="s">
        <v>1428</v>
      </c>
      <c r="C1361" s="12" t="s">
        <v>1460</v>
      </c>
      <c r="D1361" s="1" t="str">
        <f t="shared" si="42"/>
        <v>奈良県天川村</v>
      </c>
      <c r="E1361" s="12">
        <v>446</v>
      </c>
      <c r="F1361" s="1">
        <f t="shared" si="43"/>
        <v>1</v>
      </c>
    </row>
    <row r="1362" spans="1:6">
      <c r="A1362" s="12">
        <v>447</v>
      </c>
      <c r="B1362" s="12" t="s">
        <v>1428</v>
      </c>
      <c r="C1362" s="12" t="s">
        <v>1461</v>
      </c>
      <c r="D1362" s="1" t="str">
        <f t="shared" si="42"/>
        <v>奈良県野迫川村</v>
      </c>
      <c r="E1362" s="12">
        <v>447</v>
      </c>
      <c r="F1362" s="1">
        <f t="shared" si="43"/>
        <v>1</v>
      </c>
    </row>
    <row r="1363" spans="1:6">
      <c r="A1363" s="12">
        <v>449</v>
      </c>
      <c r="B1363" s="12" t="s">
        <v>1428</v>
      </c>
      <c r="C1363" s="12" t="s">
        <v>1462</v>
      </c>
      <c r="D1363" s="1" t="str">
        <f t="shared" si="42"/>
        <v>奈良県十津川村</v>
      </c>
      <c r="E1363" s="12">
        <v>449</v>
      </c>
      <c r="F1363" s="1">
        <f t="shared" si="43"/>
        <v>1</v>
      </c>
    </row>
    <row r="1364" spans="1:6">
      <c r="A1364" s="12">
        <v>450</v>
      </c>
      <c r="B1364" s="12" t="s">
        <v>1428</v>
      </c>
      <c r="C1364" s="12" t="s">
        <v>1463</v>
      </c>
      <c r="D1364" s="1" t="str">
        <f t="shared" si="42"/>
        <v>奈良県下北山村</v>
      </c>
      <c r="E1364" s="12">
        <v>450</v>
      </c>
      <c r="F1364" s="1">
        <f t="shared" si="43"/>
        <v>1</v>
      </c>
    </row>
    <row r="1365" spans="1:6">
      <c r="A1365" s="12">
        <v>451</v>
      </c>
      <c r="B1365" s="12" t="s">
        <v>1428</v>
      </c>
      <c r="C1365" s="12" t="s">
        <v>1464</v>
      </c>
      <c r="D1365" s="1" t="str">
        <f t="shared" si="42"/>
        <v>奈良県上北山村</v>
      </c>
      <c r="E1365" s="12">
        <v>451</v>
      </c>
      <c r="F1365" s="1">
        <f t="shared" si="43"/>
        <v>1</v>
      </c>
    </row>
    <row r="1366" spans="1:6">
      <c r="A1366" s="12">
        <v>452</v>
      </c>
      <c r="B1366" s="12" t="s">
        <v>1428</v>
      </c>
      <c r="C1366" s="12" t="s">
        <v>1021</v>
      </c>
      <c r="D1366" s="1" t="str">
        <f t="shared" si="42"/>
        <v>奈良県川上村</v>
      </c>
      <c r="E1366" s="12">
        <v>452</v>
      </c>
      <c r="F1366" s="1">
        <f t="shared" si="43"/>
        <v>1</v>
      </c>
    </row>
    <row r="1367" spans="1:6">
      <c r="A1367" s="12">
        <v>453</v>
      </c>
      <c r="B1367" s="12" t="s">
        <v>1428</v>
      </c>
      <c r="C1367" s="12" t="s">
        <v>1465</v>
      </c>
      <c r="D1367" s="1" t="str">
        <f t="shared" si="42"/>
        <v>奈良県東吉野村</v>
      </c>
      <c r="E1367" s="12">
        <v>453</v>
      </c>
      <c r="F1367" s="1">
        <f t="shared" si="43"/>
        <v>1</v>
      </c>
    </row>
    <row r="1368" spans="1:6">
      <c r="A1368" s="12">
        <v>201</v>
      </c>
      <c r="B1368" s="12" t="s">
        <v>1466</v>
      </c>
      <c r="C1368" s="12" t="s">
        <v>1467</v>
      </c>
      <c r="D1368" s="1" t="str">
        <f t="shared" si="42"/>
        <v>和歌山県和歌山市</v>
      </c>
      <c r="E1368" s="12">
        <v>201</v>
      </c>
      <c r="F1368" s="1">
        <f t="shared" si="43"/>
        <v>1</v>
      </c>
    </row>
    <row r="1369" spans="1:6">
      <c r="A1369" s="12">
        <v>202</v>
      </c>
      <c r="B1369" s="12" t="s">
        <v>1466</v>
      </c>
      <c r="C1369" s="12" t="s">
        <v>1468</v>
      </c>
      <c r="D1369" s="1" t="str">
        <f t="shared" si="42"/>
        <v>和歌山県海南市</v>
      </c>
      <c r="E1369" s="12">
        <v>202</v>
      </c>
      <c r="F1369" s="1">
        <f t="shared" si="43"/>
        <v>1</v>
      </c>
    </row>
    <row r="1370" spans="1:6">
      <c r="A1370" s="12">
        <v>203</v>
      </c>
      <c r="B1370" s="12" t="s">
        <v>1466</v>
      </c>
      <c r="C1370" s="12" t="s">
        <v>1469</v>
      </c>
      <c r="D1370" s="1" t="str">
        <f t="shared" si="42"/>
        <v>和歌山県橋本市</v>
      </c>
      <c r="E1370" s="12">
        <v>203</v>
      </c>
      <c r="F1370" s="1">
        <f t="shared" si="43"/>
        <v>1</v>
      </c>
    </row>
    <row r="1371" spans="1:6">
      <c r="A1371" s="12">
        <v>204</v>
      </c>
      <c r="B1371" s="12" t="s">
        <v>1466</v>
      </c>
      <c r="C1371" s="12" t="s">
        <v>1470</v>
      </c>
      <c r="D1371" s="1" t="str">
        <f t="shared" si="42"/>
        <v>和歌山県有田市</v>
      </c>
      <c r="E1371" s="12">
        <v>204</v>
      </c>
      <c r="F1371" s="1">
        <f t="shared" si="43"/>
        <v>1</v>
      </c>
    </row>
    <row r="1372" spans="1:6">
      <c r="A1372" s="12">
        <v>205</v>
      </c>
      <c r="B1372" s="12" t="s">
        <v>1466</v>
      </c>
      <c r="C1372" s="12" t="s">
        <v>1471</v>
      </c>
      <c r="D1372" s="1" t="str">
        <f t="shared" si="42"/>
        <v>和歌山県御坊市</v>
      </c>
      <c r="E1372" s="12">
        <v>205</v>
      </c>
      <c r="F1372" s="1">
        <f t="shared" si="43"/>
        <v>1</v>
      </c>
    </row>
    <row r="1373" spans="1:6">
      <c r="A1373" s="12">
        <v>206</v>
      </c>
      <c r="B1373" s="12" t="s">
        <v>1466</v>
      </c>
      <c r="C1373" s="12" t="s">
        <v>1472</v>
      </c>
      <c r="D1373" s="1" t="str">
        <f t="shared" si="42"/>
        <v>和歌山県田辺市</v>
      </c>
      <c r="E1373" s="12">
        <v>206</v>
      </c>
      <c r="F1373" s="1">
        <f t="shared" si="43"/>
        <v>1</v>
      </c>
    </row>
    <row r="1374" spans="1:6">
      <c r="A1374" s="12">
        <v>207</v>
      </c>
      <c r="B1374" s="12" t="s">
        <v>1466</v>
      </c>
      <c r="C1374" s="12" t="s">
        <v>1473</v>
      </c>
      <c r="D1374" s="1" t="str">
        <f t="shared" si="42"/>
        <v>和歌山県新宮市</v>
      </c>
      <c r="E1374" s="12">
        <v>207</v>
      </c>
      <c r="F1374" s="1">
        <f t="shared" si="43"/>
        <v>1</v>
      </c>
    </row>
    <row r="1375" spans="1:6">
      <c r="A1375" s="12">
        <v>208</v>
      </c>
      <c r="B1375" s="12" t="s">
        <v>1466</v>
      </c>
      <c r="C1375" s="12" t="s">
        <v>1474</v>
      </c>
      <c r="D1375" s="1" t="str">
        <f t="shared" si="42"/>
        <v>和歌山県紀の川市</v>
      </c>
      <c r="E1375" s="12">
        <v>208</v>
      </c>
      <c r="F1375" s="1">
        <f t="shared" si="43"/>
        <v>1</v>
      </c>
    </row>
    <row r="1376" spans="1:6">
      <c r="A1376" s="12">
        <v>209</v>
      </c>
      <c r="B1376" s="12" t="s">
        <v>1466</v>
      </c>
      <c r="C1376" s="12" t="s">
        <v>1475</v>
      </c>
      <c r="D1376" s="1" t="str">
        <f t="shared" si="42"/>
        <v>和歌山県岩出市</v>
      </c>
      <c r="E1376" s="12">
        <v>209</v>
      </c>
      <c r="F1376" s="1">
        <f t="shared" si="43"/>
        <v>1</v>
      </c>
    </row>
    <row r="1377" spans="1:6">
      <c r="A1377" s="12">
        <v>304</v>
      </c>
      <c r="B1377" s="12" t="s">
        <v>1466</v>
      </c>
      <c r="C1377" s="12" t="s">
        <v>1476</v>
      </c>
      <c r="D1377" s="1" t="str">
        <f t="shared" si="42"/>
        <v>和歌山県紀美野町</v>
      </c>
      <c r="E1377" s="12">
        <v>304</v>
      </c>
      <c r="F1377" s="1">
        <f t="shared" si="43"/>
        <v>1</v>
      </c>
    </row>
    <row r="1378" spans="1:6">
      <c r="A1378" s="12">
        <v>341</v>
      </c>
      <c r="B1378" s="12" t="s">
        <v>1466</v>
      </c>
      <c r="C1378" s="12" t="s">
        <v>1477</v>
      </c>
      <c r="D1378" s="1" t="str">
        <f t="shared" si="42"/>
        <v>和歌山県かつらぎ町</v>
      </c>
      <c r="E1378" s="12">
        <v>341</v>
      </c>
      <c r="F1378" s="1">
        <f t="shared" si="43"/>
        <v>1</v>
      </c>
    </row>
    <row r="1379" spans="1:6">
      <c r="A1379" s="12">
        <v>343</v>
      </c>
      <c r="B1379" s="12" t="s">
        <v>1466</v>
      </c>
      <c r="C1379" s="12" t="s">
        <v>1478</v>
      </c>
      <c r="D1379" s="1" t="str">
        <f t="shared" si="42"/>
        <v>和歌山県九度山町</v>
      </c>
      <c r="E1379" s="12">
        <v>343</v>
      </c>
      <c r="F1379" s="1">
        <f t="shared" si="43"/>
        <v>1</v>
      </c>
    </row>
    <row r="1380" spans="1:6">
      <c r="A1380" s="12">
        <v>344</v>
      </c>
      <c r="B1380" s="12" t="s">
        <v>1466</v>
      </c>
      <c r="C1380" s="12" t="s">
        <v>1479</v>
      </c>
      <c r="D1380" s="1" t="str">
        <f t="shared" si="42"/>
        <v>和歌山県高野町</v>
      </c>
      <c r="E1380" s="12">
        <v>344</v>
      </c>
      <c r="F1380" s="1">
        <f t="shared" si="43"/>
        <v>1</v>
      </c>
    </row>
    <row r="1381" spans="1:6">
      <c r="A1381" s="12">
        <v>361</v>
      </c>
      <c r="B1381" s="12" t="s">
        <v>1466</v>
      </c>
      <c r="C1381" s="12" t="s">
        <v>1480</v>
      </c>
      <c r="D1381" s="1" t="str">
        <f t="shared" si="42"/>
        <v>和歌山県湯浅町</v>
      </c>
      <c r="E1381" s="12">
        <v>361</v>
      </c>
      <c r="F1381" s="1">
        <f t="shared" si="43"/>
        <v>1</v>
      </c>
    </row>
    <row r="1382" spans="1:6">
      <c r="A1382" s="12">
        <v>362</v>
      </c>
      <c r="B1382" s="12" t="s">
        <v>1466</v>
      </c>
      <c r="C1382" s="12" t="s">
        <v>1481</v>
      </c>
      <c r="D1382" s="1" t="str">
        <f t="shared" si="42"/>
        <v>和歌山県広川町</v>
      </c>
      <c r="E1382" s="12">
        <v>362</v>
      </c>
      <c r="F1382" s="1">
        <f t="shared" si="43"/>
        <v>1</v>
      </c>
    </row>
    <row r="1383" spans="1:6">
      <c r="A1383" s="12">
        <v>366</v>
      </c>
      <c r="B1383" s="12" t="s">
        <v>1466</v>
      </c>
      <c r="C1383" s="12" t="s">
        <v>1482</v>
      </c>
      <c r="D1383" s="1" t="str">
        <f t="shared" si="42"/>
        <v>和歌山県有田川町</v>
      </c>
      <c r="E1383" s="12">
        <v>366</v>
      </c>
      <c r="F1383" s="1">
        <f t="shared" si="43"/>
        <v>1</v>
      </c>
    </row>
    <row r="1384" spans="1:6">
      <c r="A1384" s="12">
        <v>381</v>
      </c>
      <c r="B1384" s="12" t="s">
        <v>1466</v>
      </c>
      <c r="C1384" s="12" t="s">
        <v>969</v>
      </c>
      <c r="D1384" s="1" t="str">
        <f t="shared" si="42"/>
        <v>和歌山県美浜町</v>
      </c>
      <c r="E1384" s="12">
        <v>381</v>
      </c>
      <c r="F1384" s="1">
        <f t="shared" si="43"/>
        <v>1</v>
      </c>
    </row>
    <row r="1385" spans="1:6">
      <c r="A1385" s="12">
        <v>382</v>
      </c>
      <c r="B1385" s="12" t="s">
        <v>1466</v>
      </c>
      <c r="C1385" s="12" t="s">
        <v>247</v>
      </c>
      <c r="D1385" s="1" t="str">
        <f t="shared" si="42"/>
        <v>和歌山県日高町</v>
      </c>
      <c r="E1385" s="12">
        <v>382</v>
      </c>
      <c r="F1385" s="1">
        <f t="shared" si="43"/>
        <v>1</v>
      </c>
    </row>
    <row r="1386" spans="1:6">
      <c r="A1386" s="12">
        <v>383</v>
      </c>
      <c r="B1386" s="12" t="s">
        <v>1466</v>
      </c>
      <c r="C1386" s="12" t="s">
        <v>1483</v>
      </c>
      <c r="D1386" s="1" t="str">
        <f t="shared" si="42"/>
        <v>和歌山県由良町</v>
      </c>
      <c r="E1386" s="12">
        <v>383</v>
      </c>
      <c r="F1386" s="1">
        <f t="shared" si="43"/>
        <v>1</v>
      </c>
    </row>
    <row r="1387" spans="1:6">
      <c r="A1387" s="12">
        <v>390</v>
      </c>
      <c r="B1387" s="12" t="s">
        <v>1466</v>
      </c>
      <c r="C1387" s="12" t="s">
        <v>1484</v>
      </c>
      <c r="D1387" s="1" t="str">
        <f t="shared" si="42"/>
        <v>和歌山県印南町</v>
      </c>
      <c r="E1387" s="12">
        <v>390</v>
      </c>
      <c r="F1387" s="1">
        <f t="shared" si="43"/>
        <v>1</v>
      </c>
    </row>
    <row r="1388" spans="1:6">
      <c r="A1388" s="12">
        <v>391</v>
      </c>
      <c r="B1388" s="12" t="s">
        <v>1466</v>
      </c>
      <c r="C1388" s="12" t="s">
        <v>1485</v>
      </c>
      <c r="D1388" s="1" t="str">
        <f t="shared" si="42"/>
        <v>和歌山県みなべ町</v>
      </c>
      <c r="E1388" s="12">
        <v>391</v>
      </c>
      <c r="F1388" s="1">
        <f t="shared" si="43"/>
        <v>1</v>
      </c>
    </row>
    <row r="1389" spans="1:6">
      <c r="A1389" s="12">
        <v>392</v>
      </c>
      <c r="B1389" s="12" t="s">
        <v>1466</v>
      </c>
      <c r="C1389" s="12" t="s">
        <v>1486</v>
      </c>
      <c r="D1389" s="1" t="str">
        <f t="shared" si="42"/>
        <v>和歌山県日高川町</v>
      </c>
      <c r="E1389" s="12">
        <v>392</v>
      </c>
      <c r="F1389" s="1">
        <f t="shared" si="43"/>
        <v>1</v>
      </c>
    </row>
    <row r="1390" spans="1:6">
      <c r="A1390" s="12">
        <v>401</v>
      </c>
      <c r="B1390" s="12" t="s">
        <v>1466</v>
      </c>
      <c r="C1390" s="12" t="s">
        <v>1487</v>
      </c>
      <c r="D1390" s="1" t="str">
        <f t="shared" si="42"/>
        <v>和歌山県白浜町</v>
      </c>
      <c r="E1390" s="12">
        <v>401</v>
      </c>
      <c r="F1390" s="1">
        <f t="shared" si="43"/>
        <v>1</v>
      </c>
    </row>
    <row r="1391" spans="1:6">
      <c r="A1391" s="12">
        <v>404</v>
      </c>
      <c r="B1391" s="12" t="s">
        <v>1466</v>
      </c>
      <c r="C1391" s="12" t="s">
        <v>1488</v>
      </c>
      <c r="D1391" s="1" t="str">
        <f t="shared" si="42"/>
        <v>和歌山県上富田町</v>
      </c>
      <c r="E1391" s="12">
        <v>404</v>
      </c>
      <c r="F1391" s="1">
        <f t="shared" si="43"/>
        <v>1</v>
      </c>
    </row>
    <row r="1392" spans="1:6">
      <c r="A1392" s="12">
        <v>406</v>
      </c>
      <c r="B1392" s="12" t="s">
        <v>1466</v>
      </c>
      <c r="C1392" s="12" t="s">
        <v>1489</v>
      </c>
      <c r="D1392" s="1" t="str">
        <f t="shared" si="42"/>
        <v>和歌山県すさみ町</v>
      </c>
      <c r="E1392" s="12">
        <v>406</v>
      </c>
      <c r="F1392" s="1">
        <f t="shared" si="43"/>
        <v>1</v>
      </c>
    </row>
    <row r="1393" spans="1:6">
      <c r="A1393" s="12">
        <v>421</v>
      </c>
      <c r="B1393" s="12" t="s">
        <v>1466</v>
      </c>
      <c r="C1393" s="12" t="s">
        <v>1490</v>
      </c>
      <c r="D1393" s="1" t="str">
        <f t="shared" si="42"/>
        <v>和歌山県那智勝浦町</v>
      </c>
      <c r="E1393" s="12">
        <v>421</v>
      </c>
      <c r="F1393" s="1">
        <f t="shared" si="43"/>
        <v>1</v>
      </c>
    </row>
    <row r="1394" spans="1:6">
      <c r="A1394" s="12">
        <v>422</v>
      </c>
      <c r="B1394" s="12" t="s">
        <v>1466</v>
      </c>
      <c r="C1394" s="12" t="s">
        <v>1491</v>
      </c>
      <c r="D1394" s="1" t="str">
        <f t="shared" si="42"/>
        <v>和歌山県太地町</v>
      </c>
      <c r="E1394" s="12">
        <v>422</v>
      </c>
      <c r="F1394" s="1">
        <f t="shared" si="43"/>
        <v>1</v>
      </c>
    </row>
    <row r="1395" spans="1:6">
      <c r="A1395" s="12">
        <v>424</v>
      </c>
      <c r="B1395" s="12" t="s">
        <v>1466</v>
      </c>
      <c r="C1395" s="12" t="s">
        <v>1492</v>
      </c>
      <c r="D1395" s="1" t="str">
        <f t="shared" si="42"/>
        <v>和歌山県古座川町</v>
      </c>
      <c r="E1395" s="12">
        <v>424</v>
      </c>
      <c r="F1395" s="1">
        <f t="shared" si="43"/>
        <v>1</v>
      </c>
    </row>
    <row r="1396" spans="1:6">
      <c r="A1396" s="12">
        <v>427</v>
      </c>
      <c r="B1396" s="12" t="s">
        <v>1466</v>
      </c>
      <c r="C1396" s="12" t="s">
        <v>1493</v>
      </c>
      <c r="D1396" s="1" t="str">
        <f t="shared" si="42"/>
        <v>和歌山県北山村</v>
      </c>
      <c r="E1396" s="12">
        <v>427</v>
      </c>
      <c r="F1396" s="1">
        <f t="shared" si="43"/>
        <v>1</v>
      </c>
    </row>
    <row r="1397" spans="1:6">
      <c r="A1397" s="12">
        <v>428</v>
      </c>
      <c r="B1397" s="12" t="s">
        <v>1466</v>
      </c>
      <c r="C1397" s="12" t="s">
        <v>1494</v>
      </c>
      <c r="D1397" s="1" t="str">
        <f t="shared" si="42"/>
        <v>和歌山県串本町</v>
      </c>
      <c r="E1397" s="12">
        <v>428</v>
      </c>
      <c r="F1397" s="1">
        <f t="shared" si="43"/>
        <v>1</v>
      </c>
    </row>
    <row r="1398" spans="1:6">
      <c r="A1398" s="12">
        <v>201</v>
      </c>
      <c r="B1398" s="12" t="s">
        <v>1495</v>
      </c>
      <c r="C1398" s="12" t="s">
        <v>1496</v>
      </c>
      <c r="D1398" s="1" t="str">
        <f t="shared" si="42"/>
        <v>鳥取県鳥取市</v>
      </c>
      <c r="E1398" s="12">
        <v>201</v>
      </c>
      <c r="F1398" s="1">
        <f t="shared" si="43"/>
        <v>1</v>
      </c>
    </row>
    <row r="1399" spans="1:6">
      <c r="A1399" s="12">
        <v>202</v>
      </c>
      <c r="B1399" s="12" t="s">
        <v>1495</v>
      </c>
      <c r="C1399" s="12" t="s">
        <v>1497</v>
      </c>
      <c r="D1399" s="1" t="str">
        <f t="shared" si="42"/>
        <v>鳥取県米子市</v>
      </c>
      <c r="E1399" s="12">
        <v>202</v>
      </c>
      <c r="F1399" s="1">
        <f t="shared" si="43"/>
        <v>1</v>
      </c>
    </row>
    <row r="1400" spans="1:6">
      <c r="A1400" s="12">
        <v>203</v>
      </c>
      <c r="B1400" s="12" t="s">
        <v>1495</v>
      </c>
      <c r="C1400" s="12" t="s">
        <v>1498</v>
      </c>
      <c r="D1400" s="1" t="str">
        <f t="shared" si="42"/>
        <v>鳥取県倉吉市</v>
      </c>
      <c r="E1400" s="12">
        <v>203</v>
      </c>
      <c r="F1400" s="1">
        <f t="shared" si="43"/>
        <v>1</v>
      </c>
    </row>
    <row r="1401" spans="1:6">
      <c r="A1401" s="12">
        <v>204</v>
      </c>
      <c r="B1401" s="12" t="s">
        <v>1495</v>
      </c>
      <c r="C1401" s="12" t="s">
        <v>1499</v>
      </c>
      <c r="D1401" s="1" t="str">
        <f t="shared" si="42"/>
        <v>鳥取県境港市</v>
      </c>
      <c r="E1401" s="12">
        <v>204</v>
      </c>
      <c r="F1401" s="1">
        <f t="shared" si="43"/>
        <v>1</v>
      </c>
    </row>
    <row r="1402" spans="1:6">
      <c r="A1402" s="12">
        <v>302</v>
      </c>
      <c r="B1402" s="12" t="s">
        <v>1495</v>
      </c>
      <c r="C1402" s="12" t="s">
        <v>1500</v>
      </c>
      <c r="D1402" s="1" t="str">
        <f t="shared" si="42"/>
        <v>鳥取県岩美町</v>
      </c>
      <c r="E1402" s="12">
        <v>302</v>
      </c>
      <c r="F1402" s="1">
        <f t="shared" si="43"/>
        <v>1</v>
      </c>
    </row>
    <row r="1403" spans="1:6">
      <c r="A1403" s="12">
        <v>325</v>
      </c>
      <c r="B1403" s="12" t="s">
        <v>1495</v>
      </c>
      <c r="C1403" s="12" t="s">
        <v>1501</v>
      </c>
      <c r="D1403" s="1" t="str">
        <f t="shared" si="42"/>
        <v>鳥取県若桜町</v>
      </c>
      <c r="E1403" s="12">
        <v>325</v>
      </c>
      <c r="F1403" s="1">
        <f t="shared" si="43"/>
        <v>1</v>
      </c>
    </row>
    <row r="1404" spans="1:6">
      <c r="A1404" s="12">
        <v>328</v>
      </c>
      <c r="B1404" s="12" t="s">
        <v>1495</v>
      </c>
      <c r="C1404" s="12" t="s">
        <v>1502</v>
      </c>
      <c r="D1404" s="1" t="str">
        <f t="shared" si="42"/>
        <v>鳥取県智頭町</v>
      </c>
      <c r="E1404" s="12">
        <v>328</v>
      </c>
      <c r="F1404" s="1">
        <f t="shared" si="43"/>
        <v>1</v>
      </c>
    </row>
    <row r="1405" spans="1:6">
      <c r="A1405" s="12">
        <v>329</v>
      </c>
      <c r="B1405" s="12" t="s">
        <v>1495</v>
      </c>
      <c r="C1405" s="12" t="s">
        <v>1503</v>
      </c>
      <c r="D1405" s="1" t="str">
        <f t="shared" si="42"/>
        <v>鳥取県八頭町</v>
      </c>
      <c r="E1405" s="12">
        <v>329</v>
      </c>
      <c r="F1405" s="1">
        <f t="shared" si="43"/>
        <v>1</v>
      </c>
    </row>
    <row r="1406" spans="1:6">
      <c r="A1406" s="12">
        <v>364</v>
      </c>
      <c r="B1406" s="12" t="s">
        <v>1495</v>
      </c>
      <c r="C1406" s="12" t="s">
        <v>1504</v>
      </c>
      <c r="D1406" s="1" t="str">
        <f t="shared" si="42"/>
        <v>鳥取県三朝町</v>
      </c>
      <c r="E1406" s="12">
        <v>364</v>
      </c>
      <c r="F1406" s="1">
        <f t="shared" si="43"/>
        <v>1</v>
      </c>
    </row>
    <row r="1407" spans="1:6">
      <c r="A1407" s="12">
        <v>370</v>
      </c>
      <c r="B1407" s="12" t="s">
        <v>1495</v>
      </c>
      <c r="C1407" s="12" t="s">
        <v>1505</v>
      </c>
      <c r="D1407" s="1" t="str">
        <f t="shared" ref="D1407:D1470" si="44">B1407&amp;C1407</f>
        <v>鳥取県湯梨浜町</v>
      </c>
      <c r="E1407" s="12">
        <v>370</v>
      </c>
      <c r="F1407" s="1">
        <f t="shared" si="43"/>
        <v>1</v>
      </c>
    </row>
    <row r="1408" spans="1:6">
      <c r="A1408" s="12">
        <v>371</v>
      </c>
      <c r="B1408" s="12" t="s">
        <v>1495</v>
      </c>
      <c r="C1408" s="12" t="s">
        <v>1506</v>
      </c>
      <c r="D1408" s="1" t="str">
        <f t="shared" si="44"/>
        <v>鳥取県琴浦町</v>
      </c>
      <c r="E1408" s="12">
        <v>371</v>
      </c>
      <c r="F1408" s="1">
        <f t="shared" si="43"/>
        <v>1</v>
      </c>
    </row>
    <row r="1409" spans="1:6">
      <c r="A1409" s="12">
        <v>372</v>
      </c>
      <c r="B1409" s="12" t="s">
        <v>1495</v>
      </c>
      <c r="C1409" s="12" t="s">
        <v>1507</v>
      </c>
      <c r="D1409" s="1" t="str">
        <f t="shared" si="44"/>
        <v>鳥取県北栄町</v>
      </c>
      <c r="E1409" s="12">
        <v>372</v>
      </c>
      <c r="F1409" s="1">
        <f t="shared" si="43"/>
        <v>1</v>
      </c>
    </row>
    <row r="1410" spans="1:6">
      <c r="A1410" s="12">
        <v>384</v>
      </c>
      <c r="B1410" s="12" t="s">
        <v>1495</v>
      </c>
      <c r="C1410" s="12" t="s">
        <v>1508</v>
      </c>
      <c r="D1410" s="1" t="str">
        <f t="shared" si="44"/>
        <v>鳥取県日吉津村</v>
      </c>
      <c r="E1410" s="12">
        <v>384</v>
      </c>
      <c r="F1410" s="1">
        <f t="shared" ref="F1410:F1473" si="45">COUNTIF(D:D,D1410)</f>
        <v>1</v>
      </c>
    </row>
    <row r="1411" spans="1:6">
      <c r="A1411" s="12">
        <v>386</v>
      </c>
      <c r="B1411" s="12" t="s">
        <v>1495</v>
      </c>
      <c r="C1411" s="12" t="s">
        <v>1509</v>
      </c>
      <c r="D1411" s="1" t="str">
        <f t="shared" si="44"/>
        <v>鳥取県大山町</v>
      </c>
      <c r="E1411" s="12">
        <v>386</v>
      </c>
      <c r="F1411" s="1">
        <f t="shared" si="45"/>
        <v>1</v>
      </c>
    </row>
    <row r="1412" spans="1:6">
      <c r="A1412" s="12">
        <v>389</v>
      </c>
      <c r="B1412" s="12" t="s">
        <v>1495</v>
      </c>
      <c r="C1412" s="12" t="s">
        <v>326</v>
      </c>
      <c r="D1412" s="1" t="str">
        <f t="shared" si="44"/>
        <v>鳥取県南部町</v>
      </c>
      <c r="E1412" s="12">
        <v>389</v>
      </c>
      <c r="F1412" s="1">
        <f t="shared" si="45"/>
        <v>1</v>
      </c>
    </row>
    <row r="1413" spans="1:6">
      <c r="A1413" s="12">
        <v>390</v>
      </c>
      <c r="B1413" s="12" t="s">
        <v>1495</v>
      </c>
      <c r="C1413" s="12" t="s">
        <v>1510</v>
      </c>
      <c r="D1413" s="1" t="str">
        <f t="shared" si="44"/>
        <v>鳥取県伯耆町</v>
      </c>
      <c r="E1413" s="12">
        <v>390</v>
      </c>
      <c r="F1413" s="1">
        <f t="shared" si="45"/>
        <v>1</v>
      </c>
    </row>
    <row r="1414" spans="1:6">
      <c r="A1414" s="12">
        <v>401</v>
      </c>
      <c r="B1414" s="12" t="s">
        <v>1495</v>
      </c>
      <c r="C1414" s="12" t="s">
        <v>1511</v>
      </c>
      <c r="D1414" s="1" t="str">
        <f t="shared" si="44"/>
        <v>鳥取県日南町</v>
      </c>
      <c r="E1414" s="12">
        <v>401</v>
      </c>
      <c r="F1414" s="1">
        <f t="shared" si="45"/>
        <v>1</v>
      </c>
    </row>
    <row r="1415" spans="1:6">
      <c r="A1415" s="12">
        <v>402</v>
      </c>
      <c r="B1415" s="12" t="s">
        <v>1495</v>
      </c>
      <c r="C1415" s="12" t="s">
        <v>1263</v>
      </c>
      <c r="D1415" s="1" t="str">
        <f t="shared" si="44"/>
        <v>鳥取県日野町</v>
      </c>
      <c r="E1415" s="12">
        <v>402</v>
      </c>
      <c r="F1415" s="1">
        <f t="shared" si="45"/>
        <v>1</v>
      </c>
    </row>
    <row r="1416" spans="1:6">
      <c r="A1416" s="12">
        <v>403</v>
      </c>
      <c r="B1416" s="12" t="s">
        <v>1495</v>
      </c>
      <c r="C1416" s="12" t="s">
        <v>1512</v>
      </c>
      <c r="D1416" s="1" t="str">
        <f t="shared" si="44"/>
        <v>鳥取県江府町</v>
      </c>
      <c r="E1416" s="12">
        <v>403</v>
      </c>
      <c r="F1416" s="1">
        <f t="shared" si="45"/>
        <v>1</v>
      </c>
    </row>
    <row r="1417" spans="1:6">
      <c r="A1417" s="12">
        <v>201</v>
      </c>
      <c r="B1417" s="12" t="s">
        <v>1513</v>
      </c>
      <c r="C1417" s="12" t="s">
        <v>1514</v>
      </c>
      <c r="D1417" s="1" t="str">
        <f t="shared" si="44"/>
        <v>島根県松江市</v>
      </c>
      <c r="E1417" s="12">
        <v>201</v>
      </c>
      <c r="F1417" s="1">
        <f t="shared" si="45"/>
        <v>1</v>
      </c>
    </row>
    <row r="1418" spans="1:6">
      <c r="A1418" s="12">
        <v>202</v>
      </c>
      <c r="B1418" s="12" t="s">
        <v>1513</v>
      </c>
      <c r="C1418" s="12" t="s">
        <v>1515</v>
      </c>
      <c r="D1418" s="1" t="str">
        <f t="shared" si="44"/>
        <v>島根県浜田市</v>
      </c>
      <c r="E1418" s="12">
        <v>202</v>
      </c>
      <c r="F1418" s="1">
        <f t="shared" si="45"/>
        <v>1</v>
      </c>
    </row>
    <row r="1419" spans="1:6">
      <c r="A1419" s="12">
        <v>203</v>
      </c>
      <c r="B1419" s="12" t="s">
        <v>1513</v>
      </c>
      <c r="C1419" s="12" t="s">
        <v>1516</v>
      </c>
      <c r="D1419" s="1" t="str">
        <f t="shared" si="44"/>
        <v>島根県出雲市</v>
      </c>
      <c r="E1419" s="12">
        <v>203</v>
      </c>
      <c r="F1419" s="1">
        <f t="shared" si="45"/>
        <v>1</v>
      </c>
    </row>
    <row r="1420" spans="1:6">
      <c r="A1420" s="12">
        <v>204</v>
      </c>
      <c r="B1420" s="12" t="s">
        <v>1513</v>
      </c>
      <c r="C1420" s="12" t="s">
        <v>1517</v>
      </c>
      <c r="D1420" s="1" t="str">
        <f t="shared" si="44"/>
        <v>島根県益田市</v>
      </c>
      <c r="E1420" s="12">
        <v>204</v>
      </c>
      <c r="F1420" s="1">
        <f t="shared" si="45"/>
        <v>1</v>
      </c>
    </row>
    <row r="1421" spans="1:6">
      <c r="A1421" s="12">
        <v>205</v>
      </c>
      <c r="B1421" s="12" t="s">
        <v>1513</v>
      </c>
      <c r="C1421" s="12" t="s">
        <v>1518</v>
      </c>
      <c r="D1421" s="1" t="str">
        <f t="shared" si="44"/>
        <v>島根県大田市</v>
      </c>
      <c r="E1421" s="12">
        <v>205</v>
      </c>
      <c r="F1421" s="1">
        <f t="shared" si="45"/>
        <v>1</v>
      </c>
    </row>
    <row r="1422" spans="1:6">
      <c r="A1422" s="12">
        <v>206</v>
      </c>
      <c r="B1422" s="12" t="s">
        <v>1513</v>
      </c>
      <c r="C1422" s="12" t="s">
        <v>1519</v>
      </c>
      <c r="D1422" s="1" t="str">
        <f t="shared" si="44"/>
        <v>島根県安来市</v>
      </c>
      <c r="E1422" s="12">
        <v>206</v>
      </c>
      <c r="F1422" s="1">
        <f t="shared" si="45"/>
        <v>1</v>
      </c>
    </row>
    <row r="1423" spans="1:6">
      <c r="A1423" s="12">
        <v>207</v>
      </c>
      <c r="B1423" s="12" t="s">
        <v>1513</v>
      </c>
      <c r="C1423" s="12" t="s">
        <v>1520</v>
      </c>
      <c r="D1423" s="1" t="str">
        <f t="shared" si="44"/>
        <v>島根県江津市</v>
      </c>
      <c r="E1423" s="12">
        <v>207</v>
      </c>
      <c r="F1423" s="1">
        <f t="shared" si="45"/>
        <v>1</v>
      </c>
    </row>
    <row r="1424" spans="1:6">
      <c r="A1424" s="12">
        <v>209</v>
      </c>
      <c r="B1424" s="12" t="s">
        <v>1513</v>
      </c>
      <c r="C1424" s="12" t="s">
        <v>1521</v>
      </c>
      <c r="D1424" s="1" t="str">
        <f t="shared" si="44"/>
        <v>島根県雲南市</v>
      </c>
      <c r="E1424" s="12">
        <v>209</v>
      </c>
      <c r="F1424" s="1">
        <f t="shared" si="45"/>
        <v>1</v>
      </c>
    </row>
    <row r="1425" spans="1:6">
      <c r="A1425" s="12">
        <v>343</v>
      </c>
      <c r="B1425" s="12" t="s">
        <v>1513</v>
      </c>
      <c r="C1425" s="12" t="s">
        <v>1522</v>
      </c>
      <c r="D1425" s="1" t="str">
        <f t="shared" si="44"/>
        <v>島根県奥出雲町</v>
      </c>
      <c r="E1425" s="12">
        <v>343</v>
      </c>
      <c r="F1425" s="1">
        <f t="shared" si="45"/>
        <v>1</v>
      </c>
    </row>
    <row r="1426" spans="1:6">
      <c r="A1426" s="12">
        <v>386</v>
      </c>
      <c r="B1426" s="12" t="s">
        <v>1513</v>
      </c>
      <c r="C1426" s="12" t="s">
        <v>1523</v>
      </c>
      <c r="D1426" s="1" t="str">
        <f t="shared" si="44"/>
        <v>島根県飯南町</v>
      </c>
      <c r="E1426" s="12">
        <v>386</v>
      </c>
      <c r="F1426" s="1">
        <f t="shared" si="45"/>
        <v>1</v>
      </c>
    </row>
    <row r="1427" spans="1:6">
      <c r="A1427" s="12">
        <v>441</v>
      </c>
      <c r="B1427" s="12" t="s">
        <v>1513</v>
      </c>
      <c r="C1427" s="12" t="s">
        <v>1524</v>
      </c>
      <c r="D1427" s="1" t="str">
        <f t="shared" si="44"/>
        <v>島根県川本町</v>
      </c>
      <c r="E1427" s="12">
        <v>441</v>
      </c>
      <c r="F1427" s="1">
        <f t="shared" si="45"/>
        <v>1</v>
      </c>
    </row>
    <row r="1428" spans="1:6">
      <c r="A1428" s="12">
        <v>448</v>
      </c>
      <c r="B1428" s="12" t="s">
        <v>1513</v>
      </c>
      <c r="C1428" s="12" t="s">
        <v>426</v>
      </c>
      <c r="D1428" s="1" t="str">
        <f t="shared" si="44"/>
        <v>島根県美郷町</v>
      </c>
      <c r="E1428" s="12">
        <v>448</v>
      </c>
      <c r="F1428" s="1">
        <f t="shared" si="45"/>
        <v>1</v>
      </c>
    </row>
    <row r="1429" spans="1:6">
      <c r="A1429" s="12">
        <v>449</v>
      </c>
      <c r="B1429" s="12" t="s">
        <v>1513</v>
      </c>
      <c r="C1429" s="12" t="s">
        <v>1525</v>
      </c>
      <c r="D1429" s="1" t="str">
        <f t="shared" si="44"/>
        <v>島根県邑南町</v>
      </c>
      <c r="E1429" s="12">
        <v>449</v>
      </c>
      <c r="F1429" s="1">
        <f t="shared" si="45"/>
        <v>1</v>
      </c>
    </row>
    <row r="1430" spans="1:6">
      <c r="A1430" s="12">
        <v>501</v>
      </c>
      <c r="B1430" s="12" t="s">
        <v>1513</v>
      </c>
      <c r="C1430" s="12" t="s">
        <v>1526</v>
      </c>
      <c r="D1430" s="1" t="str">
        <f t="shared" si="44"/>
        <v>島根県津和野町</v>
      </c>
      <c r="E1430" s="12">
        <v>501</v>
      </c>
      <c r="F1430" s="1">
        <f t="shared" si="45"/>
        <v>1</v>
      </c>
    </row>
    <row r="1431" spans="1:6">
      <c r="A1431" s="12">
        <v>505</v>
      </c>
      <c r="B1431" s="12" t="s">
        <v>1513</v>
      </c>
      <c r="C1431" s="12" t="s">
        <v>1527</v>
      </c>
      <c r="D1431" s="1" t="str">
        <f t="shared" si="44"/>
        <v>島根県吉賀町</v>
      </c>
      <c r="E1431" s="12">
        <v>505</v>
      </c>
      <c r="F1431" s="1">
        <f t="shared" si="45"/>
        <v>1</v>
      </c>
    </row>
    <row r="1432" spans="1:6">
      <c r="A1432" s="12">
        <v>525</v>
      </c>
      <c r="B1432" s="12" t="s">
        <v>1513</v>
      </c>
      <c r="C1432" s="12" t="s">
        <v>1528</v>
      </c>
      <c r="D1432" s="1" t="str">
        <f t="shared" si="44"/>
        <v>島根県海士町</v>
      </c>
      <c r="E1432" s="12">
        <v>525</v>
      </c>
      <c r="F1432" s="1">
        <f t="shared" si="45"/>
        <v>1</v>
      </c>
    </row>
    <row r="1433" spans="1:6">
      <c r="A1433" s="12">
        <v>526</v>
      </c>
      <c r="B1433" s="12" t="s">
        <v>1513</v>
      </c>
      <c r="C1433" s="12" t="s">
        <v>1529</v>
      </c>
      <c r="D1433" s="1" t="str">
        <f t="shared" si="44"/>
        <v>島根県西ノ島町</v>
      </c>
      <c r="E1433" s="12">
        <v>526</v>
      </c>
      <c r="F1433" s="1">
        <f t="shared" si="45"/>
        <v>1</v>
      </c>
    </row>
    <row r="1434" spans="1:6">
      <c r="A1434" s="12">
        <v>527</v>
      </c>
      <c r="B1434" s="12" t="s">
        <v>1513</v>
      </c>
      <c r="C1434" s="12" t="s">
        <v>1530</v>
      </c>
      <c r="D1434" s="1" t="str">
        <f t="shared" si="44"/>
        <v>島根県知夫村</v>
      </c>
      <c r="E1434" s="12">
        <v>527</v>
      </c>
      <c r="F1434" s="1">
        <f t="shared" si="45"/>
        <v>1</v>
      </c>
    </row>
    <row r="1435" spans="1:6">
      <c r="A1435" s="12">
        <v>528</v>
      </c>
      <c r="B1435" s="12" t="s">
        <v>1513</v>
      </c>
      <c r="C1435" s="12" t="s">
        <v>1531</v>
      </c>
      <c r="D1435" s="1" t="str">
        <f t="shared" si="44"/>
        <v>島根県隠岐の島町</v>
      </c>
      <c r="E1435" s="12">
        <v>528</v>
      </c>
      <c r="F1435" s="1">
        <f t="shared" si="45"/>
        <v>1</v>
      </c>
    </row>
    <row r="1436" spans="1:6">
      <c r="A1436" s="12">
        <v>101</v>
      </c>
      <c r="B1436" s="12" t="s">
        <v>1532</v>
      </c>
      <c r="C1436" s="12" t="s">
        <v>1533</v>
      </c>
      <c r="D1436" s="1" t="str">
        <f t="shared" si="44"/>
        <v>岡山県岡山市北区</v>
      </c>
      <c r="E1436" s="12">
        <v>101</v>
      </c>
      <c r="F1436" s="1">
        <f t="shared" si="45"/>
        <v>1</v>
      </c>
    </row>
    <row r="1437" spans="1:6">
      <c r="A1437" s="12">
        <v>102</v>
      </c>
      <c r="B1437" s="12" t="s">
        <v>1532</v>
      </c>
      <c r="C1437" s="12" t="s">
        <v>1534</v>
      </c>
      <c r="D1437" s="1" t="str">
        <f t="shared" si="44"/>
        <v>岡山県岡山市中区</v>
      </c>
      <c r="E1437" s="12">
        <v>102</v>
      </c>
      <c r="F1437" s="1">
        <f t="shared" si="45"/>
        <v>1</v>
      </c>
    </row>
    <row r="1438" spans="1:6">
      <c r="A1438" s="12">
        <v>103</v>
      </c>
      <c r="B1438" s="12" t="s">
        <v>1532</v>
      </c>
      <c r="C1438" s="12" t="s">
        <v>1535</v>
      </c>
      <c r="D1438" s="1" t="str">
        <f t="shared" si="44"/>
        <v>岡山県岡山市東区</v>
      </c>
      <c r="E1438" s="12">
        <v>103</v>
      </c>
      <c r="F1438" s="1">
        <f t="shared" si="45"/>
        <v>1</v>
      </c>
    </row>
    <row r="1439" spans="1:6">
      <c r="A1439" s="12">
        <v>104</v>
      </c>
      <c r="B1439" s="12" t="s">
        <v>1532</v>
      </c>
      <c r="C1439" s="12" t="s">
        <v>1536</v>
      </c>
      <c r="D1439" s="1" t="str">
        <f t="shared" si="44"/>
        <v>岡山県岡山市南区</v>
      </c>
      <c r="E1439" s="12">
        <v>104</v>
      </c>
      <c r="F1439" s="1">
        <f t="shared" si="45"/>
        <v>1</v>
      </c>
    </row>
    <row r="1440" spans="1:6">
      <c r="A1440" s="12">
        <v>202</v>
      </c>
      <c r="B1440" s="12" t="s">
        <v>1532</v>
      </c>
      <c r="C1440" s="12" t="s">
        <v>1537</v>
      </c>
      <c r="D1440" s="1" t="str">
        <f t="shared" si="44"/>
        <v>岡山県倉敷市</v>
      </c>
      <c r="E1440" s="12">
        <v>202</v>
      </c>
      <c r="F1440" s="1">
        <f t="shared" si="45"/>
        <v>1</v>
      </c>
    </row>
    <row r="1441" spans="1:6">
      <c r="A1441" s="12">
        <v>203</v>
      </c>
      <c r="B1441" s="12" t="s">
        <v>1532</v>
      </c>
      <c r="C1441" s="12" t="s">
        <v>1538</v>
      </c>
      <c r="D1441" s="1" t="str">
        <f t="shared" si="44"/>
        <v>岡山県津山市</v>
      </c>
      <c r="E1441" s="12">
        <v>203</v>
      </c>
      <c r="F1441" s="1">
        <f t="shared" si="45"/>
        <v>1</v>
      </c>
    </row>
    <row r="1442" spans="1:6">
      <c r="A1442" s="12">
        <v>204</v>
      </c>
      <c r="B1442" s="12" t="s">
        <v>1532</v>
      </c>
      <c r="C1442" s="12" t="s">
        <v>1539</v>
      </c>
      <c r="D1442" s="1" t="str">
        <f t="shared" si="44"/>
        <v>岡山県玉野市</v>
      </c>
      <c r="E1442" s="12">
        <v>204</v>
      </c>
      <c r="F1442" s="1">
        <f t="shared" si="45"/>
        <v>1</v>
      </c>
    </row>
    <row r="1443" spans="1:6">
      <c r="A1443" s="12">
        <v>205</v>
      </c>
      <c r="B1443" s="12" t="s">
        <v>1532</v>
      </c>
      <c r="C1443" s="12" t="s">
        <v>1540</v>
      </c>
      <c r="D1443" s="1" t="str">
        <f t="shared" si="44"/>
        <v>岡山県笠岡市</v>
      </c>
      <c r="E1443" s="12">
        <v>205</v>
      </c>
      <c r="F1443" s="1">
        <f t="shared" si="45"/>
        <v>1</v>
      </c>
    </row>
    <row r="1444" spans="1:6">
      <c r="A1444" s="12">
        <v>207</v>
      </c>
      <c r="B1444" s="12" t="s">
        <v>1532</v>
      </c>
      <c r="C1444" s="12" t="s">
        <v>1541</v>
      </c>
      <c r="D1444" s="1" t="str">
        <f t="shared" si="44"/>
        <v>岡山県井原市</v>
      </c>
      <c r="E1444" s="12">
        <v>207</v>
      </c>
      <c r="F1444" s="1">
        <f t="shared" si="45"/>
        <v>1</v>
      </c>
    </row>
    <row r="1445" spans="1:6">
      <c r="A1445" s="12">
        <v>208</v>
      </c>
      <c r="B1445" s="12" t="s">
        <v>1532</v>
      </c>
      <c r="C1445" s="12" t="s">
        <v>1542</v>
      </c>
      <c r="D1445" s="1" t="str">
        <f t="shared" si="44"/>
        <v>岡山県総社市</v>
      </c>
      <c r="E1445" s="12">
        <v>208</v>
      </c>
      <c r="F1445" s="1">
        <f t="shared" si="45"/>
        <v>1</v>
      </c>
    </row>
    <row r="1446" spans="1:6">
      <c r="A1446" s="12">
        <v>209</v>
      </c>
      <c r="B1446" s="12" t="s">
        <v>1532</v>
      </c>
      <c r="C1446" s="12" t="s">
        <v>1543</v>
      </c>
      <c r="D1446" s="1" t="str">
        <f t="shared" si="44"/>
        <v>岡山県高梁市</v>
      </c>
      <c r="E1446" s="12">
        <v>209</v>
      </c>
      <c r="F1446" s="1">
        <f t="shared" si="45"/>
        <v>1</v>
      </c>
    </row>
    <row r="1447" spans="1:6">
      <c r="A1447" s="12">
        <v>210</v>
      </c>
      <c r="B1447" s="12" t="s">
        <v>1532</v>
      </c>
      <c r="C1447" s="12" t="s">
        <v>1544</v>
      </c>
      <c r="D1447" s="1" t="str">
        <f t="shared" si="44"/>
        <v>岡山県新見市</v>
      </c>
      <c r="E1447" s="12">
        <v>210</v>
      </c>
      <c r="F1447" s="1">
        <f t="shared" si="45"/>
        <v>1</v>
      </c>
    </row>
    <row r="1448" spans="1:6">
      <c r="A1448" s="12">
        <v>211</v>
      </c>
      <c r="B1448" s="12" t="s">
        <v>1532</v>
      </c>
      <c r="C1448" s="12" t="s">
        <v>1545</v>
      </c>
      <c r="D1448" s="1" t="str">
        <f t="shared" si="44"/>
        <v>岡山県備前市</v>
      </c>
      <c r="E1448" s="12">
        <v>211</v>
      </c>
      <c r="F1448" s="1">
        <f t="shared" si="45"/>
        <v>1</v>
      </c>
    </row>
    <row r="1449" spans="1:6">
      <c r="A1449" s="12">
        <v>212</v>
      </c>
      <c r="B1449" s="12" t="s">
        <v>1532</v>
      </c>
      <c r="C1449" s="12" t="s">
        <v>1546</v>
      </c>
      <c r="D1449" s="1" t="str">
        <f t="shared" si="44"/>
        <v>岡山県瀬戸内市</v>
      </c>
      <c r="E1449" s="12">
        <v>212</v>
      </c>
      <c r="F1449" s="1">
        <f t="shared" si="45"/>
        <v>1</v>
      </c>
    </row>
    <row r="1450" spans="1:6">
      <c r="A1450" s="12">
        <v>213</v>
      </c>
      <c r="B1450" s="12" t="s">
        <v>1532</v>
      </c>
      <c r="C1450" s="12" t="s">
        <v>1547</v>
      </c>
      <c r="D1450" s="1" t="str">
        <f t="shared" si="44"/>
        <v>岡山県赤磐市</v>
      </c>
      <c r="E1450" s="12">
        <v>213</v>
      </c>
      <c r="F1450" s="1">
        <f t="shared" si="45"/>
        <v>1</v>
      </c>
    </row>
    <row r="1451" spans="1:6">
      <c r="A1451" s="12">
        <v>214</v>
      </c>
      <c r="B1451" s="12" t="s">
        <v>1532</v>
      </c>
      <c r="C1451" s="12" t="s">
        <v>1548</v>
      </c>
      <c r="D1451" s="1" t="str">
        <f t="shared" si="44"/>
        <v>岡山県真庭市</v>
      </c>
      <c r="E1451" s="12">
        <v>214</v>
      </c>
      <c r="F1451" s="1">
        <f t="shared" si="45"/>
        <v>1</v>
      </c>
    </row>
    <row r="1452" spans="1:6">
      <c r="A1452" s="12">
        <v>215</v>
      </c>
      <c r="B1452" s="12" t="s">
        <v>1532</v>
      </c>
      <c r="C1452" s="12" t="s">
        <v>1549</v>
      </c>
      <c r="D1452" s="1" t="str">
        <f t="shared" si="44"/>
        <v>岡山県美作市</v>
      </c>
      <c r="E1452" s="12">
        <v>215</v>
      </c>
      <c r="F1452" s="1">
        <f t="shared" si="45"/>
        <v>1</v>
      </c>
    </row>
    <row r="1453" spans="1:6">
      <c r="A1453" s="12">
        <v>216</v>
      </c>
      <c r="B1453" s="12" t="s">
        <v>1532</v>
      </c>
      <c r="C1453" s="12" t="s">
        <v>1550</v>
      </c>
      <c r="D1453" s="1" t="str">
        <f t="shared" si="44"/>
        <v>岡山県浅口市</v>
      </c>
      <c r="E1453" s="12">
        <v>216</v>
      </c>
      <c r="F1453" s="1">
        <f t="shared" si="45"/>
        <v>1</v>
      </c>
    </row>
    <row r="1454" spans="1:6">
      <c r="A1454" s="12">
        <v>346</v>
      </c>
      <c r="B1454" s="12" t="s">
        <v>1532</v>
      </c>
      <c r="C1454" s="12" t="s">
        <v>1551</v>
      </c>
      <c r="D1454" s="1" t="str">
        <f t="shared" si="44"/>
        <v>岡山県和気町</v>
      </c>
      <c r="E1454" s="12">
        <v>346</v>
      </c>
      <c r="F1454" s="1">
        <f t="shared" si="45"/>
        <v>1</v>
      </c>
    </row>
    <row r="1455" spans="1:6">
      <c r="A1455" s="12">
        <v>423</v>
      </c>
      <c r="B1455" s="12" t="s">
        <v>1532</v>
      </c>
      <c r="C1455" s="12" t="s">
        <v>1552</v>
      </c>
      <c r="D1455" s="1" t="str">
        <f t="shared" si="44"/>
        <v>岡山県早島町</v>
      </c>
      <c r="E1455" s="12">
        <v>423</v>
      </c>
      <c r="F1455" s="1">
        <f t="shared" si="45"/>
        <v>1</v>
      </c>
    </row>
    <row r="1456" spans="1:6">
      <c r="A1456" s="12">
        <v>445</v>
      </c>
      <c r="B1456" s="12" t="s">
        <v>1532</v>
      </c>
      <c r="C1456" s="12" t="s">
        <v>1553</v>
      </c>
      <c r="D1456" s="1" t="str">
        <f t="shared" si="44"/>
        <v>岡山県里庄町</v>
      </c>
      <c r="E1456" s="12">
        <v>445</v>
      </c>
      <c r="F1456" s="1">
        <f t="shared" si="45"/>
        <v>1</v>
      </c>
    </row>
    <row r="1457" spans="1:6">
      <c r="A1457" s="12">
        <v>461</v>
      </c>
      <c r="B1457" s="12" t="s">
        <v>1532</v>
      </c>
      <c r="C1457" s="12" t="s">
        <v>1554</v>
      </c>
      <c r="D1457" s="1" t="str">
        <f t="shared" si="44"/>
        <v>岡山県矢掛町</v>
      </c>
      <c r="E1457" s="12">
        <v>461</v>
      </c>
      <c r="F1457" s="1">
        <f t="shared" si="45"/>
        <v>1</v>
      </c>
    </row>
    <row r="1458" spans="1:6">
      <c r="A1458" s="12">
        <v>586</v>
      </c>
      <c r="B1458" s="12" t="s">
        <v>1532</v>
      </c>
      <c r="C1458" s="12" t="s">
        <v>1555</v>
      </c>
      <c r="D1458" s="1" t="str">
        <f t="shared" si="44"/>
        <v>岡山県新庄村</v>
      </c>
      <c r="E1458" s="12">
        <v>586</v>
      </c>
      <c r="F1458" s="1">
        <f t="shared" si="45"/>
        <v>1</v>
      </c>
    </row>
    <row r="1459" spans="1:6">
      <c r="A1459" s="12">
        <v>606</v>
      </c>
      <c r="B1459" s="12" t="s">
        <v>1532</v>
      </c>
      <c r="C1459" s="12" t="s">
        <v>1556</v>
      </c>
      <c r="D1459" s="1" t="str">
        <f t="shared" si="44"/>
        <v>岡山県鏡野町</v>
      </c>
      <c r="E1459" s="12">
        <v>606</v>
      </c>
      <c r="F1459" s="1">
        <f t="shared" si="45"/>
        <v>1</v>
      </c>
    </row>
    <row r="1460" spans="1:6">
      <c r="A1460" s="12">
        <v>622</v>
      </c>
      <c r="B1460" s="12" t="s">
        <v>1532</v>
      </c>
      <c r="C1460" s="12" t="s">
        <v>1557</v>
      </c>
      <c r="D1460" s="1" t="str">
        <f t="shared" si="44"/>
        <v>岡山県勝央町</v>
      </c>
      <c r="E1460" s="12">
        <v>622</v>
      </c>
      <c r="F1460" s="1">
        <f t="shared" si="45"/>
        <v>1</v>
      </c>
    </row>
    <row r="1461" spans="1:6">
      <c r="A1461" s="12">
        <v>623</v>
      </c>
      <c r="B1461" s="12" t="s">
        <v>1532</v>
      </c>
      <c r="C1461" s="12" t="s">
        <v>1558</v>
      </c>
      <c r="D1461" s="1" t="str">
        <f t="shared" si="44"/>
        <v>岡山県奈義町</v>
      </c>
      <c r="E1461" s="12">
        <v>623</v>
      </c>
      <c r="F1461" s="1">
        <f t="shared" si="45"/>
        <v>1</v>
      </c>
    </row>
    <row r="1462" spans="1:6">
      <c r="A1462" s="12">
        <v>643</v>
      </c>
      <c r="B1462" s="12" t="s">
        <v>1532</v>
      </c>
      <c r="C1462" s="12" t="s">
        <v>1559</v>
      </c>
      <c r="D1462" s="1" t="str">
        <f t="shared" si="44"/>
        <v>岡山県西粟倉村</v>
      </c>
      <c r="E1462" s="12">
        <v>643</v>
      </c>
      <c r="F1462" s="1">
        <f t="shared" si="45"/>
        <v>1</v>
      </c>
    </row>
    <row r="1463" spans="1:6">
      <c r="A1463" s="12">
        <v>663</v>
      </c>
      <c r="B1463" s="12" t="s">
        <v>1532</v>
      </c>
      <c r="C1463" s="12" t="s">
        <v>1560</v>
      </c>
      <c r="D1463" s="1" t="str">
        <f t="shared" si="44"/>
        <v>岡山県久米南町</v>
      </c>
      <c r="E1463" s="12">
        <v>663</v>
      </c>
      <c r="F1463" s="1">
        <f t="shared" si="45"/>
        <v>1</v>
      </c>
    </row>
    <row r="1464" spans="1:6">
      <c r="A1464" s="12">
        <v>666</v>
      </c>
      <c r="B1464" s="12" t="s">
        <v>1532</v>
      </c>
      <c r="C1464" s="12" t="s">
        <v>1561</v>
      </c>
      <c r="D1464" s="1" t="str">
        <f t="shared" si="44"/>
        <v>岡山県美咲町</v>
      </c>
      <c r="E1464" s="12">
        <v>666</v>
      </c>
      <c r="F1464" s="1">
        <f t="shared" si="45"/>
        <v>1</v>
      </c>
    </row>
    <row r="1465" spans="1:6">
      <c r="A1465" s="12">
        <v>681</v>
      </c>
      <c r="B1465" s="12" t="s">
        <v>1532</v>
      </c>
      <c r="C1465" s="12" t="s">
        <v>1562</v>
      </c>
      <c r="D1465" s="1" t="str">
        <f t="shared" si="44"/>
        <v>岡山県吉備中央町</v>
      </c>
      <c r="E1465" s="12">
        <v>681</v>
      </c>
      <c r="F1465" s="1">
        <f t="shared" si="45"/>
        <v>1</v>
      </c>
    </row>
    <row r="1466" spans="1:6">
      <c r="A1466" s="12">
        <v>101</v>
      </c>
      <c r="B1466" s="12" t="s">
        <v>1563</v>
      </c>
      <c r="C1466" s="12" t="s">
        <v>1564</v>
      </c>
      <c r="D1466" s="1" t="str">
        <f t="shared" si="44"/>
        <v>広島県広島市中区</v>
      </c>
      <c r="E1466" s="12">
        <v>101</v>
      </c>
      <c r="F1466" s="1">
        <f t="shared" si="45"/>
        <v>1</v>
      </c>
    </row>
    <row r="1467" spans="1:6">
      <c r="A1467" s="12">
        <v>102</v>
      </c>
      <c r="B1467" s="12" t="s">
        <v>1563</v>
      </c>
      <c r="C1467" s="12" t="s">
        <v>1565</v>
      </c>
      <c r="D1467" s="1" t="str">
        <f t="shared" si="44"/>
        <v>広島県広島市東区</v>
      </c>
      <c r="E1467" s="12">
        <v>102</v>
      </c>
      <c r="F1467" s="1">
        <f t="shared" si="45"/>
        <v>1</v>
      </c>
    </row>
    <row r="1468" spans="1:6">
      <c r="A1468" s="12">
        <v>103</v>
      </c>
      <c r="B1468" s="12" t="s">
        <v>1563</v>
      </c>
      <c r="C1468" s="12" t="s">
        <v>1566</v>
      </c>
      <c r="D1468" s="1" t="str">
        <f t="shared" si="44"/>
        <v>広島県広島市南区</v>
      </c>
      <c r="E1468" s="12">
        <v>103</v>
      </c>
      <c r="F1468" s="1">
        <f t="shared" si="45"/>
        <v>1</v>
      </c>
    </row>
    <row r="1469" spans="1:6">
      <c r="A1469" s="12">
        <v>104</v>
      </c>
      <c r="B1469" s="12" t="s">
        <v>1563</v>
      </c>
      <c r="C1469" s="12" t="s">
        <v>1567</v>
      </c>
      <c r="D1469" s="1" t="str">
        <f t="shared" si="44"/>
        <v>広島県広島市西区</v>
      </c>
      <c r="E1469" s="12">
        <v>104</v>
      </c>
      <c r="F1469" s="1">
        <f t="shared" si="45"/>
        <v>1</v>
      </c>
    </row>
    <row r="1470" spans="1:6">
      <c r="A1470" s="12">
        <v>105</v>
      </c>
      <c r="B1470" s="12" t="s">
        <v>1563</v>
      </c>
      <c r="C1470" s="12" t="s">
        <v>1568</v>
      </c>
      <c r="D1470" s="1" t="str">
        <f t="shared" si="44"/>
        <v>広島県広島市安佐南区</v>
      </c>
      <c r="E1470" s="12">
        <v>105</v>
      </c>
      <c r="F1470" s="1">
        <f t="shared" si="45"/>
        <v>1</v>
      </c>
    </row>
    <row r="1471" spans="1:6">
      <c r="A1471" s="12">
        <v>106</v>
      </c>
      <c r="B1471" s="12" t="s">
        <v>1563</v>
      </c>
      <c r="C1471" s="12" t="s">
        <v>1569</v>
      </c>
      <c r="D1471" s="1" t="str">
        <f t="shared" ref="D1471:D1534" si="46">B1471&amp;C1471</f>
        <v>広島県広島市安佐北区</v>
      </c>
      <c r="E1471" s="12">
        <v>106</v>
      </c>
      <c r="F1471" s="1">
        <f t="shared" si="45"/>
        <v>1</v>
      </c>
    </row>
    <row r="1472" spans="1:6">
      <c r="A1472" s="12">
        <v>107</v>
      </c>
      <c r="B1472" s="12" t="s">
        <v>1563</v>
      </c>
      <c r="C1472" s="12" t="s">
        <v>1570</v>
      </c>
      <c r="D1472" s="1" t="str">
        <f t="shared" si="46"/>
        <v>広島県広島市安芸区</v>
      </c>
      <c r="E1472" s="12">
        <v>107</v>
      </c>
      <c r="F1472" s="1">
        <f t="shared" si="45"/>
        <v>1</v>
      </c>
    </row>
    <row r="1473" spans="1:6">
      <c r="A1473" s="12">
        <v>108</v>
      </c>
      <c r="B1473" s="12" t="s">
        <v>1563</v>
      </c>
      <c r="C1473" s="12" t="s">
        <v>1571</v>
      </c>
      <c r="D1473" s="1" t="str">
        <f t="shared" si="46"/>
        <v>広島県広島市佐伯区</v>
      </c>
      <c r="E1473" s="12">
        <v>108</v>
      </c>
      <c r="F1473" s="1">
        <f t="shared" si="45"/>
        <v>1</v>
      </c>
    </row>
    <row r="1474" spans="1:6">
      <c r="A1474" s="12">
        <v>202</v>
      </c>
      <c r="B1474" s="12" t="s">
        <v>1563</v>
      </c>
      <c r="C1474" s="12" t="s">
        <v>1572</v>
      </c>
      <c r="D1474" s="1" t="str">
        <f t="shared" si="46"/>
        <v>広島県呉市</v>
      </c>
      <c r="E1474" s="12">
        <v>202</v>
      </c>
      <c r="F1474" s="1">
        <f t="shared" ref="F1474:F1537" si="47">COUNTIF(D:D,D1474)</f>
        <v>1</v>
      </c>
    </row>
    <row r="1475" spans="1:6">
      <c r="A1475" s="12">
        <v>203</v>
      </c>
      <c r="B1475" s="12" t="s">
        <v>1563</v>
      </c>
      <c r="C1475" s="12" t="s">
        <v>1573</v>
      </c>
      <c r="D1475" s="1" t="str">
        <f t="shared" si="46"/>
        <v>広島県竹原市</v>
      </c>
      <c r="E1475" s="12">
        <v>203</v>
      </c>
      <c r="F1475" s="1">
        <f t="shared" si="47"/>
        <v>1</v>
      </c>
    </row>
    <row r="1476" spans="1:6">
      <c r="A1476" s="12">
        <v>204</v>
      </c>
      <c r="B1476" s="12" t="s">
        <v>1563</v>
      </c>
      <c r="C1476" s="12" t="s">
        <v>1574</v>
      </c>
      <c r="D1476" s="1" t="str">
        <f t="shared" si="46"/>
        <v>広島県三原市</v>
      </c>
      <c r="E1476" s="12">
        <v>204</v>
      </c>
      <c r="F1476" s="1">
        <f t="shared" si="47"/>
        <v>1</v>
      </c>
    </row>
    <row r="1477" spans="1:6">
      <c r="A1477" s="12">
        <v>205</v>
      </c>
      <c r="B1477" s="12" t="s">
        <v>1563</v>
      </c>
      <c r="C1477" s="12" t="s">
        <v>1575</v>
      </c>
      <c r="D1477" s="1" t="str">
        <f t="shared" si="46"/>
        <v>広島県尾道市</v>
      </c>
      <c r="E1477" s="12">
        <v>205</v>
      </c>
      <c r="F1477" s="1">
        <f t="shared" si="47"/>
        <v>1</v>
      </c>
    </row>
    <row r="1478" spans="1:6">
      <c r="A1478" s="12">
        <v>207</v>
      </c>
      <c r="B1478" s="12" t="s">
        <v>1563</v>
      </c>
      <c r="C1478" s="12" t="s">
        <v>1576</v>
      </c>
      <c r="D1478" s="1" t="str">
        <f t="shared" si="46"/>
        <v>広島県福山市</v>
      </c>
      <c r="E1478" s="12">
        <v>207</v>
      </c>
      <c r="F1478" s="1">
        <f t="shared" si="47"/>
        <v>1</v>
      </c>
    </row>
    <row r="1479" spans="1:6">
      <c r="A1479" s="12">
        <v>208</v>
      </c>
      <c r="B1479" s="12" t="s">
        <v>1563</v>
      </c>
      <c r="C1479" s="12" t="s">
        <v>790</v>
      </c>
      <c r="D1479" s="1" t="str">
        <f t="shared" si="46"/>
        <v>広島県府中市</v>
      </c>
      <c r="E1479" s="12">
        <v>208</v>
      </c>
      <c r="F1479" s="1">
        <f t="shared" si="47"/>
        <v>1</v>
      </c>
    </row>
    <row r="1480" spans="1:6">
      <c r="A1480" s="12">
        <v>209</v>
      </c>
      <c r="B1480" s="12" t="s">
        <v>1563</v>
      </c>
      <c r="C1480" s="12" t="s">
        <v>1577</v>
      </c>
      <c r="D1480" s="1" t="str">
        <f t="shared" si="46"/>
        <v>広島県三次市</v>
      </c>
      <c r="E1480" s="12">
        <v>209</v>
      </c>
      <c r="F1480" s="1">
        <f t="shared" si="47"/>
        <v>1</v>
      </c>
    </row>
    <row r="1481" spans="1:6">
      <c r="A1481" s="12">
        <v>210</v>
      </c>
      <c r="B1481" s="12" t="s">
        <v>1563</v>
      </c>
      <c r="C1481" s="12" t="s">
        <v>1578</v>
      </c>
      <c r="D1481" s="1" t="str">
        <f t="shared" si="46"/>
        <v>広島県庄原市</v>
      </c>
      <c r="E1481" s="12">
        <v>210</v>
      </c>
      <c r="F1481" s="1">
        <f t="shared" si="47"/>
        <v>1</v>
      </c>
    </row>
    <row r="1482" spans="1:6">
      <c r="A1482" s="12">
        <v>211</v>
      </c>
      <c r="B1482" s="12" t="s">
        <v>1563</v>
      </c>
      <c r="C1482" s="12" t="s">
        <v>1579</v>
      </c>
      <c r="D1482" s="1" t="str">
        <f t="shared" si="46"/>
        <v>広島県大竹市</v>
      </c>
      <c r="E1482" s="12">
        <v>211</v>
      </c>
      <c r="F1482" s="1">
        <f t="shared" si="47"/>
        <v>1</v>
      </c>
    </row>
    <row r="1483" spans="1:6">
      <c r="A1483" s="12">
        <v>212</v>
      </c>
      <c r="B1483" s="12" t="s">
        <v>1563</v>
      </c>
      <c r="C1483" s="12" t="s">
        <v>1580</v>
      </c>
      <c r="D1483" s="1" t="str">
        <f t="shared" si="46"/>
        <v>広島県東広島市</v>
      </c>
      <c r="E1483" s="12">
        <v>212</v>
      </c>
      <c r="F1483" s="1">
        <f t="shared" si="47"/>
        <v>1</v>
      </c>
    </row>
    <row r="1484" spans="1:6">
      <c r="A1484" s="12">
        <v>213</v>
      </c>
      <c r="B1484" s="12" t="s">
        <v>1563</v>
      </c>
      <c r="C1484" s="12" t="s">
        <v>1581</v>
      </c>
      <c r="D1484" s="1" t="str">
        <f t="shared" si="46"/>
        <v>広島県廿日市市</v>
      </c>
      <c r="E1484" s="12">
        <v>213</v>
      </c>
      <c r="F1484" s="1">
        <f t="shared" si="47"/>
        <v>1</v>
      </c>
    </row>
    <row r="1485" spans="1:6">
      <c r="A1485" s="12">
        <v>214</v>
      </c>
      <c r="B1485" s="12" t="s">
        <v>1563</v>
      </c>
      <c r="C1485" s="12" t="s">
        <v>1582</v>
      </c>
      <c r="D1485" s="1" t="str">
        <f t="shared" si="46"/>
        <v>広島県安芸高田市</v>
      </c>
      <c r="E1485" s="12">
        <v>214</v>
      </c>
      <c r="F1485" s="1">
        <f t="shared" si="47"/>
        <v>1</v>
      </c>
    </row>
    <row r="1486" spans="1:6">
      <c r="A1486" s="12">
        <v>215</v>
      </c>
      <c r="B1486" s="12" t="s">
        <v>1563</v>
      </c>
      <c r="C1486" s="12" t="s">
        <v>1583</v>
      </c>
      <c r="D1486" s="1" t="str">
        <f t="shared" si="46"/>
        <v>広島県江田島市</v>
      </c>
      <c r="E1486" s="12">
        <v>215</v>
      </c>
      <c r="F1486" s="1">
        <f t="shared" si="47"/>
        <v>1</v>
      </c>
    </row>
    <row r="1487" spans="1:6">
      <c r="A1487" s="12">
        <v>302</v>
      </c>
      <c r="B1487" s="12" t="s">
        <v>1563</v>
      </c>
      <c r="C1487" s="12" t="s">
        <v>1584</v>
      </c>
      <c r="D1487" s="1" t="str">
        <f t="shared" si="46"/>
        <v>広島県府中町</v>
      </c>
      <c r="E1487" s="12">
        <v>302</v>
      </c>
      <c r="F1487" s="1">
        <f t="shared" si="47"/>
        <v>1</v>
      </c>
    </row>
    <row r="1488" spans="1:6">
      <c r="A1488" s="12">
        <v>304</v>
      </c>
      <c r="B1488" s="12" t="s">
        <v>1563</v>
      </c>
      <c r="C1488" s="12" t="s">
        <v>1585</v>
      </c>
      <c r="D1488" s="1" t="str">
        <f t="shared" si="46"/>
        <v>広島県海田町</v>
      </c>
      <c r="E1488" s="12">
        <v>304</v>
      </c>
      <c r="F1488" s="1">
        <f t="shared" si="47"/>
        <v>1</v>
      </c>
    </row>
    <row r="1489" spans="1:6">
      <c r="A1489" s="12">
        <v>307</v>
      </c>
      <c r="B1489" s="12" t="s">
        <v>1563</v>
      </c>
      <c r="C1489" s="12" t="s">
        <v>1586</v>
      </c>
      <c r="D1489" s="1" t="str">
        <f t="shared" si="46"/>
        <v>広島県熊野町</v>
      </c>
      <c r="E1489" s="12">
        <v>307</v>
      </c>
      <c r="F1489" s="1">
        <f t="shared" si="47"/>
        <v>1</v>
      </c>
    </row>
    <row r="1490" spans="1:6">
      <c r="A1490" s="12">
        <v>309</v>
      </c>
      <c r="B1490" s="12" t="s">
        <v>1563</v>
      </c>
      <c r="C1490" s="12" t="s">
        <v>1587</v>
      </c>
      <c r="D1490" s="1" t="str">
        <f t="shared" si="46"/>
        <v>広島県坂町</v>
      </c>
      <c r="E1490" s="12">
        <v>309</v>
      </c>
      <c r="F1490" s="1">
        <f t="shared" si="47"/>
        <v>1</v>
      </c>
    </row>
    <row r="1491" spans="1:6">
      <c r="A1491" s="12">
        <v>368</v>
      </c>
      <c r="B1491" s="12" t="s">
        <v>1563</v>
      </c>
      <c r="C1491" s="12" t="s">
        <v>1588</v>
      </c>
      <c r="D1491" s="1" t="str">
        <f t="shared" si="46"/>
        <v>広島県安芸太田町</v>
      </c>
      <c r="E1491" s="12">
        <v>368</v>
      </c>
      <c r="F1491" s="1">
        <f t="shared" si="47"/>
        <v>1</v>
      </c>
    </row>
    <row r="1492" spans="1:6">
      <c r="A1492" s="12">
        <v>369</v>
      </c>
      <c r="B1492" s="12" t="s">
        <v>1563</v>
      </c>
      <c r="C1492" s="12" t="s">
        <v>1589</v>
      </c>
      <c r="D1492" s="1" t="str">
        <f t="shared" si="46"/>
        <v>広島県北広島町</v>
      </c>
      <c r="E1492" s="12">
        <v>369</v>
      </c>
      <c r="F1492" s="1">
        <f t="shared" si="47"/>
        <v>1</v>
      </c>
    </row>
    <row r="1493" spans="1:6">
      <c r="A1493" s="12">
        <v>431</v>
      </c>
      <c r="B1493" s="12" t="s">
        <v>1563</v>
      </c>
      <c r="C1493" s="12" t="s">
        <v>1590</v>
      </c>
      <c r="D1493" s="1" t="str">
        <f t="shared" si="46"/>
        <v>広島県大崎上島町</v>
      </c>
      <c r="E1493" s="12">
        <v>431</v>
      </c>
      <c r="F1493" s="1">
        <f t="shared" si="47"/>
        <v>1</v>
      </c>
    </row>
    <row r="1494" spans="1:6">
      <c r="A1494" s="12">
        <v>462</v>
      </c>
      <c r="B1494" s="12" t="s">
        <v>1563</v>
      </c>
      <c r="C1494" s="12" t="s">
        <v>1591</v>
      </c>
      <c r="D1494" s="1" t="str">
        <f t="shared" si="46"/>
        <v>広島県世羅町</v>
      </c>
      <c r="E1494" s="12">
        <v>462</v>
      </c>
      <c r="F1494" s="1">
        <f t="shared" si="47"/>
        <v>1</v>
      </c>
    </row>
    <row r="1495" spans="1:6">
      <c r="A1495" s="12">
        <v>545</v>
      </c>
      <c r="B1495" s="12" t="s">
        <v>1563</v>
      </c>
      <c r="C1495" s="12" t="s">
        <v>1592</v>
      </c>
      <c r="D1495" s="1" t="str">
        <f t="shared" si="46"/>
        <v>広島県神石高原町</v>
      </c>
      <c r="E1495" s="12">
        <v>545</v>
      </c>
      <c r="F1495" s="1">
        <f t="shared" si="47"/>
        <v>1</v>
      </c>
    </row>
    <row r="1496" spans="1:6">
      <c r="A1496" s="12">
        <v>201</v>
      </c>
      <c r="B1496" s="12" t="s">
        <v>1593</v>
      </c>
      <c r="C1496" s="12" t="s">
        <v>1594</v>
      </c>
      <c r="D1496" s="1" t="str">
        <f t="shared" si="46"/>
        <v>山口県下関市</v>
      </c>
      <c r="E1496" s="12">
        <v>201</v>
      </c>
      <c r="F1496" s="1">
        <f t="shared" si="47"/>
        <v>1</v>
      </c>
    </row>
    <row r="1497" spans="1:6">
      <c r="A1497" s="12">
        <v>202</v>
      </c>
      <c r="B1497" s="12" t="s">
        <v>1593</v>
      </c>
      <c r="C1497" s="12" t="s">
        <v>1595</v>
      </c>
      <c r="D1497" s="1" t="str">
        <f t="shared" si="46"/>
        <v>山口県宇部市</v>
      </c>
      <c r="E1497" s="12">
        <v>202</v>
      </c>
      <c r="F1497" s="1">
        <f t="shared" si="47"/>
        <v>1</v>
      </c>
    </row>
    <row r="1498" spans="1:6">
      <c r="A1498" s="12">
        <v>203</v>
      </c>
      <c r="B1498" s="12" t="s">
        <v>1593</v>
      </c>
      <c r="C1498" s="12" t="s">
        <v>1596</v>
      </c>
      <c r="D1498" s="1" t="str">
        <f t="shared" si="46"/>
        <v>山口県山口市</v>
      </c>
      <c r="E1498" s="12">
        <v>203</v>
      </c>
      <c r="F1498" s="1">
        <f t="shared" si="47"/>
        <v>1</v>
      </c>
    </row>
    <row r="1499" spans="1:6">
      <c r="A1499" s="12">
        <v>204</v>
      </c>
      <c r="B1499" s="12" t="s">
        <v>1593</v>
      </c>
      <c r="C1499" s="12" t="s">
        <v>1597</v>
      </c>
      <c r="D1499" s="1" t="str">
        <f t="shared" si="46"/>
        <v>山口県萩市</v>
      </c>
      <c r="E1499" s="12">
        <v>204</v>
      </c>
      <c r="F1499" s="1">
        <f t="shared" si="47"/>
        <v>1</v>
      </c>
    </row>
    <row r="1500" spans="1:6">
      <c r="A1500" s="12">
        <v>206</v>
      </c>
      <c r="B1500" s="12" t="s">
        <v>1593</v>
      </c>
      <c r="C1500" s="12" t="s">
        <v>1598</v>
      </c>
      <c r="D1500" s="1" t="str">
        <f t="shared" si="46"/>
        <v>山口県防府市</v>
      </c>
      <c r="E1500" s="12">
        <v>206</v>
      </c>
      <c r="F1500" s="1">
        <f t="shared" si="47"/>
        <v>1</v>
      </c>
    </row>
    <row r="1501" spans="1:6">
      <c r="A1501" s="12">
        <v>207</v>
      </c>
      <c r="B1501" s="12" t="s">
        <v>1593</v>
      </c>
      <c r="C1501" s="12" t="s">
        <v>1599</v>
      </c>
      <c r="D1501" s="1" t="str">
        <f t="shared" si="46"/>
        <v>山口県下松市</v>
      </c>
      <c r="E1501" s="12">
        <v>207</v>
      </c>
      <c r="F1501" s="1">
        <f t="shared" si="47"/>
        <v>1</v>
      </c>
    </row>
    <row r="1502" spans="1:6">
      <c r="A1502" s="12">
        <v>208</v>
      </c>
      <c r="B1502" s="12" t="s">
        <v>1593</v>
      </c>
      <c r="C1502" s="12" t="s">
        <v>1600</v>
      </c>
      <c r="D1502" s="1" t="str">
        <f t="shared" si="46"/>
        <v>山口県岩国市</v>
      </c>
      <c r="E1502" s="12">
        <v>208</v>
      </c>
      <c r="F1502" s="1">
        <f t="shared" si="47"/>
        <v>1</v>
      </c>
    </row>
    <row r="1503" spans="1:6">
      <c r="A1503" s="12">
        <v>210</v>
      </c>
      <c r="B1503" s="12" t="s">
        <v>1593</v>
      </c>
      <c r="C1503" s="12" t="s">
        <v>1601</v>
      </c>
      <c r="D1503" s="1" t="str">
        <f t="shared" si="46"/>
        <v>山口県光市</v>
      </c>
      <c r="E1503" s="12">
        <v>210</v>
      </c>
      <c r="F1503" s="1">
        <f t="shared" si="47"/>
        <v>1</v>
      </c>
    </row>
    <row r="1504" spans="1:6">
      <c r="A1504" s="12">
        <v>211</v>
      </c>
      <c r="B1504" s="12" t="s">
        <v>1593</v>
      </c>
      <c r="C1504" s="12" t="s">
        <v>1602</v>
      </c>
      <c r="D1504" s="1" t="str">
        <f t="shared" si="46"/>
        <v>山口県長門市</v>
      </c>
      <c r="E1504" s="12">
        <v>211</v>
      </c>
      <c r="F1504" s="1">
        <f t="shared" si="47"/>
        <v>1</v>
      </c>
    </row>
    <row r="1505" spans="1:6">
      <c r="A1505" s="12">
        <v>212</v>
      </c>
      <c r="B1505" s="12" t="s">
        <v>1593</v>
      </c>
      <c r="C1505" s="12" t="s">
        <v>1603</v>
      </c>
      <c r="D1505" s="1" t="str">
        <f t="shared" si="46"/>
        <v>山口県柳井市</v>
      </c>
      <c r="E1505" s="12">
        <v>212</v>
      </c>
      <c r="F1505" s="1">
        <f t="shared" si="47"/>
        <v>1</v>
      </c>
    </row>
    <row r="1506" spans="1:6">
      <c r="A1506" s="12">
        <v>213</v>
      </c>
      <c r="B1506" s="12" t="s">
        <v>1593</v>
      </c>
      <c r="C1506" s="12" t="s">
        <v>1604</v>
      </c>
      <c r="D1506" s="1" t="str">
        <f t="shared" si="46"/>
        <v>山口県美祢市</v>
      </c>
      <c r="E1506" s="12">
        <v>213</v>
      </c>
      <c r="F1506" s="1">
        <f t="shared" si="47"/>
        <v>1</v>
      </c>
    </row>
    <row r="1507" spans="1:6">
      <c r="A1507" s="12">
        <v>215</v>
      </c>
      <c r="B1507" s="12" t="s">
        <v>1593</v>
      </c>
      <c r="C1507" s="12" t="s">
        <v>1605</v>
      </c>
      <c r="D1507" s="1" t="str">
        <f t="shared" si="46"/>
        <v>山口県周南市</v>
      </c>
      <c r="E1507" s="12">
        <v>215</v>
      </c>
      <c r="F1507" s="1">
        <f t="shared" si="47"/>
        <v>1</v>
      </c>
    </row>
    <row r="1508" spans="1:6">
      <c r="A1508" s="12">
        <v>216</v>
      </c>
      <c r="B1508" s="12" t="s">
        <v>1593</v>
      </c>
      <c r="C1508" s="12" t="s">
        <v>1606</v>
      </c>
      <c r="D1508" s="1" t="str">
        <f t="shared" si="46"/>
        <v>山口県山陽小野田市</v>
      </c>
      <c r="E1508" s="12">
        <v>216</v>
      </c>
      <c r="F1508" s="1">
        <f t="shared" si="47"/>
        <v>1</v>
      </c>
    </row>
    <row r="1509" spans="1:6">
      <c r="A1509" s="12">
        <v>305</v>
      </c>
      <c r="B1509" s="12" t="s">
        <v>1593</v>
      </c>
      <c r="C1509" s="12" t="s">
        <v>1607</v>
      </c>
      <c r="D1509" s="1" t="str">
        <f t="shared" si="46"/>
        <v>山口県周防大島町</v>
      </c>
      <c r="E1509" s="12">
        <v>305</v>
      </c>
      <c r="F1509" s="1">
        <f t="shared" si="47"/>
        <v>1</v>
      </c>
    </row>
    <row r="1510" spans="1:6">
      <c r="A1510" s="12">
        <v>321</v>
      </c>
      <c r="B1510" s="12" t="s">
        <v>1593</v>
      </c>
      <c r="C1510" s="12" t="s">
        <v>1608</v>
      </c>
      <c r="D1510" s="1" t="str">
        <f t="shared" si="46"/>
        <v>山口県和木町</v>
      </c>
      <c r="E1510" s="12">
        <v>321</v>
      </c>
      <c r="F1510" s="1">
        <f t="shared" si="47"/>
        <v>1</v>
      </c>
    </row>
    <row r="1511" spans="1:6">
      <c r="A1511" s="12">
        <v>341</v>
      </c>
      <c r="B1511" s="12" t="s">
        <v>1593</v>
      </c>
      <c r="C1511" s="12" t="s">
        <v>1609</v>
      </c>
      <c r="D1511" s="1" t="str">
        <f t="shared" si="46"/>
        <v>山口県上関町</v>
      </c>
      <c r="E1511" s="12">
        <v>341</v>
      </c>
      <c r="F1511" s="1">
        <f t="shared" si="47"/>
        <v>1</v>
      </c>
    </row>
    <row r="1512" spans="1:6">
      <c r="A1512" s="12">
        <v>343</v>
      </c>
      <c r="B1512" s="12" t="s">
        <v>1593</v>
      </c>
      <c r="C1512" s="12" t="s">
        <v>1610</v>
      </c>
      <c r="D1512" s="1" t="str">
        <f t="shared" si="46"/>
        <v>山口県田布施町</v>
      </c>
      <c r="E1512" s="12">
        <v>343</v>
      </c>
      <c r="F1512" s="1">
        <f t="shared" si="47"/>
        <v>1</v>
      </c>
    </row>
    <row r="1513" spans="1:6">
      <c r="A1513" s="12">
        <v>344</v>
      </c>
      <c r="B1513" s="12" t="s">
        <v>1593</v>
      </c>
      <c r="C1513" s="12" t="s">
        <v>1611</v>
      </c>
      <c r="D1513" s="1" t="str">
        <f t="shared" si="46"/>
        <v>山口県平生町</v>
      </c>
      <c r="E1513" s="12">
        <v>344</v>
      </c>
      <c r="F1513" s="1">
        <f t="shared" si="47"/>
        <v>1</v>
      </c>
    </row>
    <row r="1514" spans="1:6">
      <c r="A1514" s="12">
        <v>502</v>
      </c>
      <c r="B1514" s="12" t="s">
        <v>1593</v>
      </c>
      <c r="C1514" s="12" t="s">
        <v>1612</v>
      </c>
      <c r="D1514" s="1" t="str">
        <f t="shared" si="46"/>
        <v>山口県阿武町</v>
      </c>
      <c r="E1514" s="12">
        <v>502</v>
      </c>
      <c r="F1514" s="1">
        <f t="shared" si="47"/>
        <v>1</v>
      </c>
    </row>
    <row r="1515" spans="1:6">
      <c r="A1515" s="12">
        <v>201</v>
      </c>
      <c r="B1515" s="12" t="s">
        <v>1613</v>
      </c>
      <c r="C1515" s="12" t="s">
        <v>1614</v>
      </c>
      <c r="D1515" s="1" t="str">
        <f t="shared" si="46"/>
        <v>徳島県徳島市</v>
      </c>
      <c r="E1515" s="12">
        <v>201</v>
      </c>
      <c r="F1515" s="1">
        <f t="shared" si="47"/>
        <v>1</v>
      </c>
    </row>
    <row r="1516" spans="1:6">
      <c r="A1516" s="12">
        <v>202</v>
      </c>
      <c r="B1516" s="12" t="s">
        <v>1613</v>
      </c>
      <c r="C1516" s="12" t="s">
        <v>1615</v>
      </c>
      <c r="D1516" s="1" t="str">
        <f t="shared" si="46"/>
        <v>徳島県鳴門市</v>
      </c>
      <c r="E1516" s="12">
        <v>202</v>
      </c>
      <c r="F1516" s="1">
        <f t="shared" si="47"/>
        <v>1</v>
      </c>
    </row>
    <row r="1517" spans="1:6">
      <c r="A1517" s="12">
        <v>203</v>
      </c>
      <c r="B1517" s="12" t="s">
        <v>1613</v>
      </c>
      <c r="C1517" s="12" t="s">
        <v>1616</v>
      </c>
      <c r="D1517" s="1" t="str">
        <f t="shared" si="46"/>
        <v>徳島県小松島市</v>
      </c>
      <c r="E1517" s="12">
        <v>203</v>
      </c>
      <c r="F1517" s="1">
        <f t="shared" si="47"/>
        <v>1</v>
      </c>
    </row>
    <row r="1518" spans="1:6">
      <c r="A1518" s="12">
        <v>204</v>
      </c>
      <c r="B1518" s="12" t="s">
        <v>1613</v>
      </c>
      <c r="C1518" s="12" t="s">
        <v>1617</v>
      </c>
      <c r="D1518" s="1" t="str">
        <f t="shared" si="46"/>
        <v>徳島県阿南市</v>
      </c>
      <c r="E1518" s="12">
        <v>204</v>
      </c>
      <c r="F1518" s="1">
        <f t="shared" si="47"/>
        <v>1</v>
      </c>
    </row>
    <row r="1519" spans="1:6">
      <c r="A1519" s="12">
        <v>205</v>
      </c>
      <c r="B1519" s="12" t="s">
        <v>1613</v>
      </c>
      <c r="C1519" s="12" t="s">
        <v>1618</v>
      </c>
      <c r="D1519" s="1" t="str">
        <f t="shared" si="46"/>
        <v>徳島県吉野川市</v>
      </c>
      <c r="E1519" s="12">
        <v>205</v>
      </c>
      <c r="F1519" s="1">
        <f t="shared" si="47"/>
        <v>1</v>
      </c>
    </row>
    <row r="1520" spans="1:6">
      <c r="A1520" s="12">
        <v>206</v>
      </c>
      <c r="B1520" s="12" t="s">
        <v>1613</v>
      </c>
      <c r="C1520" s="12" t="s">
        <v>1619</v>
      </c>
      <c r="D1520" s="1" t="str">
        <f t="shared" si="46"/>
        <v>徳島県阿波市</v>
      </c>
      <c r="E1520" s="12">
        <v>206</v>
      </c>
      <c r="F1520" s="1">
        <f t="shared" si="47"/>
        <v>1</v>
      </c>
    </row>
    <row r="1521" spans="1:6">
      <c r="A1521" s="12">
        <v>207</v>
      </c>
      <c r="B1521" s="12" t="s">
        <v>1613</v>
      </c>
      <c r="C1521" s="12" t="s">
        <v>1620</v>
      </c>
      <c r="D1521" s="1" t="str">
        <f t="shared" si="46"/>
        <v>徳島県美馬市</v>
      </c>
      <c r="E1521" s="12">
        <v>207</v>
      </c>
      <c r="F1521" s="1">
        <f t="shared" si="47"/>
        <v>1</v>
      </c>
    </row>
    <row r="1522" spans="1:6">
      <c r="A1522" s="12">
        <v>208</v>
      </c>
      <c r="B1522" s="12" t="s">
        <v>1613</v>
      </c>
      <c r="C1522" s="12" t="s">
        <v>1621</v>
      </c>
      <c r="D1522" s="1" t="str">
        <f t="shared" si="46"/>
        <v>徳島県三好市</v>
      </c>
      <c r="E1522" s="12">
        <v>208</v>
      </c>
      <c r="F1522" s="1">
        <f t="shared" si="47"/>
        <v>1</v>
      </c>
    </row>
    <row r="1523" spans="1:6">
      <c r="A1523" s="12">
        <v>301</v>
      </c>
      <c r="B1523" s="12" t="s">
        <v>1613</v>
      </c>
      <c r="C1523" s="12" t="s">
        <v>1622</v>
      </c>
      <c r="D1523" s="1" t="str">
        <f t="shared" si="46"/>
        <v>徳島県勝浦町</v>
      </c>
      <c r="E1523" s="12">
        <v>301</v>
      </c>
      <c r="F1523" s="1">
        <f t="shared" si="47"/>
        <v>1</v>
      </c>
    </row>
    <row r="1524" spans="1:6">
      <c r="A1524" s="12">
        <v>302</v>
      </c>
      <c r="B1524" s="12" t="s">
        <v>1613</v>
      </c>
      <c r="C1524" s="12" t="s">
        <v>1623</v>
      </c>
      <c r="D1524" s="1" t="str">
        <f t="shared" si="46"/>
        <v>徳島県上勝町</v>
      </c>
      <c r="E1524" s="12">
        <v>302</v>
      </c>
      <c r="F1524" s="1">
        <f t="shared" si="47"/>
        <v>1</v>
      </c>
    </row>
    <row r="1525" spans="1:6">
      <c r="A1525" s="12">
        <v>321</v>
      </c>
      <c r="B1525" s="12" t="s">
        <v>1613</v>
      </c>
      <c r="C1525" s="12" t="s">
        <v>1624</v>
      </c>
      <c r="D1525" s="1" t="str">
        <f t="shared" si="46"/>
        <v>徳島県佐那河内村</v>
      </c>
      <c r="E1525" s="12">
        <v>321</v>
      </c>
      <c r="F1525" s="1">
        <f t="shared" si="47"/>
        <v>1</v>
      </c>
    </row>
    <row r="1526" spans="1:6">
      <c r="A1526" s="12">
        <v>341</v>
      </c>
      <c r="B1526" s="12" t="s">
        <v>1613</v>
      </c>
      <c r="C1526" s="12" t="s">
        <v>1625</v>
      </c>
      <c r="D1526" s="1" t="str">
        <f t="shared" si="46"/>
        <v>徳島県石井町</v>
      </c>
      <c r="E1526" s="12">
        <v>341</v>
      </c>
      <c r="F1526" s="1">
        <f t="shared" si="47"/>
        <v>1</v>
      </c>
    </row>
    <row r="1527" spans="1:6">
      <c r="A1527" s="12">
        <v>342</v>
      </c>
      <c r="B1527" s="12" t="s">
        <v>1613</v>
      </c>
      <c r="C1527" s="12" t="s">
        <v>1626</v>
      </c>
      <c r="D1527" s="1" t="str">
        <f t="shared" si="46"/>
        <v>徳島県神山町</v>
      </c>
      <c r="E1527" s="12">
        <v>342</v>
      </c>
      <c r="F1527" s="1">
        <f t="shared" si="47"/>
        <v>1</v>
      </c>
    </row>
    <row r="1528" spans="1:6">
      <c r="A1528" s="12">
        <v>368</v>
      </c>
      <c r="B1528" s="12" t="s">
        <v>1613</v>
      </c>
      <c r="C1528" s="12" t="s">
        <v>1627</v>
      </c>
      <c r="D1528" s="1" t="str">
        <f t="shared" si="46"/>
        <v>徳島県那賀町</v>
      </c>
      <c r="E1528" s="12">
        <v>368</v>
      </c>
      <c r="F1528" s="1">
        <f t="shared" si="47"/>
        <v>1</v>
      </c>
    </row>
    <row r="1529" spans="1:6">
      <c r="A1529" s="12">
        <v>383</v>
      </c>
      <c r="B1529" s="12" t="s">
        <v>1613</v>
      </c>
      <c r="C1529" s="12" t="s">
        <v>1628</v>
      </c>
      <c r="D1529" s="1" t="str">
        <f t="shared" si="46"/>
        <v>徳島県牟岐町</v>
      </c>
      <c r="E1529" s="12">
        <v>383</v>
      </c>
      <c r="F1529" s="1">
        <f t="shared" si="47"/>
        <v>1</v>
      </c>
    </row>
    <row r="1530" spans="1:6">
      <c r="A1530" s="12">
        <v>387</v>
      </c>
      <c r="B1530" s="12" t="s">
        <v>1613</v>
      </c>
      <c r="C1530" s="12" t="s">
        <v>1629</v>
      </c>
      <c r="D1530" s="1" t="str">
        <f t="shared" si="46"/>
        <v>徳島県美波町</v>
      </c>
      <c r="E1530" s="12">
        <v>387</v>
      </c>
      <c r="F1530" s="1">
        <f t="shared" si="47"/>
        <v>1</v>
      </c>
    </row>
    <row r="1531" spans="1:6">
      <c r="A1531" s="12">
        <v>388</v>
      </c>
      <c r="B1531" s="12" t="s">
        <v>1613</v>
      </c>
      <c r="C1531" s="12" t="s">
        <v>1630</v>
      </c>
      <c r="D1531" s="1" t="str">
        <f t="shared" si="46"/>
        <v>徳島県海陽町</v>
      </c>
      <c r="E1531" s="12">
        <v>388</v>
      </c>
      <c r="F1531" s="1">
        <f t="shared" si="47"/>
        <v>1</v>
      </c>
    </row>
    <row r="1532" spans="1:6">
      <c r="A1532" s="12">
        <v>401</v>
      </c>
      <c r="B1532" s="12" t="s">
        <v>1613</v>
      </c>
      <c r="C1532" s="12" t="s">
        <v>1631</v>
      </c>
      <c r="D1532" s="1" t="str">
        <f t="shared" si="46"/>
        <v>徳島県松茂町</v>
      </c>
      <c r="E1532" s="12">
        <v>401</v>
      </c>
      <c r="F1532" s="1">
        <f t="shared" si="47"/>
        <v>1</v>
      </c>
    </row>
    <row r="1533" spans="1:6">
      <c r="A1533" s="12">
        <v>402</v>
      </c>
      <c r="B1533" s="12" t="s">
        <v>1613</v>
      </c>
      <c r="C1533" s="12" t="s">
        <v>1632</v>
      </c>
      <c r="D1533" s="1" t="str">
        <f t="shared" si="46"/>
        <v>徳島県北島町</v>
      </c>
      <c r="E1533" s="12">
        <v>402</v>
      </c>
      <c r="F1533" s="1">
        <f t="shared" si="47"/>
        <v>1</v>
      </c>
    </row>
    <row r="1534" spans="1:6">
      <c r="A1534" s="12">
        <v>403</v>
      </c>
      <c r="B1534" s="12" t="s">
        <v>1613</v>
      </c>
      <c r="C1534" s="12" t="s">
        <v>1633</v>
      </c>
      <c r="D1534" s="1" t="str">
        <f t="shared" si="46"/>
        <v>徳島県藍住町</v>
      </c>
      <c r="E1534" s="12">
        <v>403</v>
      </c>
      <c r="F1534" s="1">
        <f t="shared" si="47"/>
        <v>1</v>
      </c>
    </row>
    <row r="1535" spans="1:6">
      <c r="A1535" s="12">
        <v>404</v>
      </c>
      <c r="B1535" s="12" t="s">
        <v>1613</v>
      </c>
      <c r="C1535" s="12" t="s">
        <v>1634</v>
      </c>
      <c r="D1535" s="1" t="str">
        <f t="shared" ref="D1535:D1598" si="48">B1535&amp;C1535</f>
        <v>徳島県板野町</v>
      </c>
      <c r="E1535" s="12">
        <v>404</v>
      </c>
      <c r="F1535" s="1">
        <f t="shared" si="47"/>
        <v>1</v>
      </c>
    </row>
    <row r="1536" spans="1:6">
      <c r="A1536" s="12">
        <v>405</v>
      </c>
      <c r="B1536" s="12" t="s">
        <v>1613</v>
      </c>
      <c r="C1536" s="12" t="s">
        <v>1635</v>
      </c>
      <c r="D1536" s="1" t="str">
        <f t="shared" si="48"/>
        <v>徳島県上板町</v>
      </c>
      <c r="E1536" s="12">
        <v>405</v>
      </c>
      <c r="F1536" s="1">
        <f t="shared" si="47"/>
        <v>1</v>
      </c>
    </row>
    <row r="1537" spans="1:6">
      <c r="A1537" s="12">
        <v>468</v>
      </c>
      <c r="B1537" s="12" t="s">
        <v>1613</v>
      </c>
      <c r="C1537" s="12" t="s">
        <v>1636</v>
      </c>
      <c r="D1537" s="1" t="str">
        <f t="shared" si="48"/>
        <v>徳島県つるぎ町</v>
      </c>
      <c r="E1537" s="12">
        <v>468</v>
      </c>
      <c r="F1537" s="1">
        <f t="shared" si="47"/>
        <v>1</v>
      </c>
    </row>
    <row r="1538" spans="1:6">
      <c r="A1538" s="12">
        <v>489</v>
      </c>
      <c r="B1538" s="12" t="s">
        <v>1613</v>
      </c>
      <c r="C1538" s="12" t="s">
        <v>1637</v>
      </c>
      <c r="D1538" s="1" t="str">
        <f t="shared" si="48"/>
        <v>徳島県東みよし町</v>
      </c>
      <c r="E1538" s="12">
        <v>489</v>
      </c>
      <c r="F1538" s="1">
        <f t="shared" ref="F1538:F1601" si="49">COUNTIF(D:D,D1538)</f>
        <v>1</v>
      </c>
    </row>
    <row r="1539" spans="1:6">
      <c r="A1539" s="12">
        <v>201</v>
      </c>
      <c r="B1539" s="12" t="s">
        <v>1638</v>
      </c>
      <c r="C1539" s="12" t="s">
        <v>1639</v>
      </c>
      <c r="D1539" s="1" t="str">
        <f t="shared" si="48"/>
        <v>香川県高松市</v>
      </c>
      <c r="E1539" s="12">
        <v>201</v>
      </c>
      <c r="F1539" s="1">
        <f t="shared" si="49"/>
        <v>1</v>
      </c>
    </row>
    <row r="1540" spans="1:6">
      <c r="A1540" s="12">
        <v>202</v>
      </c>
      <c r="B1540" s="12" t="s">
        <v>1638</v>
      </c>
      <c r="C1540" s="12" t="s">
        <v>1640</v>
      </c>
      <c r="D1540" s="1" t="str">
        <f t="shared" si="48"/>
        <v>香川県丸亀市</v>
      </c>
      <c r="E1540" s="12">
        <v>202</v>
      </c>
      <c r="F1540" s="1">
        <f t="shared" si="49"/>
        <v>1</v>
      </c>
    </row>
    <row r="1541" spans="1:6">
      <c r="A1541" s="12">
        <v>203</v>
      </c>
      <c r="B1541" s="12" t="s">
        <v>1638</v>
      </c>
      <c r="C1541" s="12" t="s">
        <v>1641</v>
      </c>
      <c r="D1541" s="1" t="str">
        <f t="shared" si="48"/>
        <v>香川県坂出市</v>
      </c>
      <c r="E1541" s="12">
        <v>203</v>
      </c>
      <c r="F1541" s="1">
        <f t="shared" si="49"/>
        <v>1</v>
      </c>
    </row>
    <row r="1542" spans="1:6">
      <c r="A1542" s="12">
        <v>204</v>
      </c>
      <c r="B1542" s="12" t="s">
        <v>1638</v>
      </c>
      <c r="C1542" s="12" t="s">
        <v>1642</v>
      </c>
      <c r="D1542" s="1" t="str">
        <f t="shared" si="48"/>
        <v>香川県善通寺市</v>
      </c>
      <c r="E1542" s="12">
        <v>204</v>
      </c>
      <c r="F1542" s="1">
        <f t="shared" si="49"/>
        <v>1</v>
      </c>
    </row>
    <row r="1543" spans="1:6">
      <c r="A1543" s="12">
        <v>205</v>
      </c>
      <c r="B1543" s="12" t="s">
        <v>1638</v>
      </c>
      <c r="C1543" s="12" t="s">
        <v>1643</v>
      </c>
      <c r="D1543" s="1" t="str">
        <f t="shared" si="48"/>
        <v>香川県観音寺市</v>
      </c>
      <c r="E1543" s="12">
        <v>205</v>
      </c>
      <c r="F1543" s="1">
        <f t="shared" si="49"/>
        <v>1</v>
      </c>
    </row>
    <row r="1544" spans="1:6">
      <c r="A1544" s="12">
        <v>206</v>
      </c>
      <c r="B1544" s="12" t="s">
        <v>1638</v>
      </c>
      <c r="C1544" s="12" t="s">
        <v>1644</v>
      </c>
      <c r="D1544" s="1" t="str">
        <f t="shared" si="48"/>
        <v>香川県さぬき市</v>
      </c>
      <c r="E1544" s="12">
        <v>206</v>
      </c>
      <c r="F1544" s="1">
        <f t="shared" si="49"/>
        <v>1</v>
      </c>
    </row>
    <row r="1545" spans="1:6">
      <c r="A1545" s="12">
        <v>207</v>
      </c>
      <c r="B1545" s="12" t="s">
        <v>1638</v>
      </c>
      <c r="C1545" s="12" t="s">
        <v>1645</v>
      </c>
      <c r="D1545" s="1" t="str">
        <f t="shared" si="48"/>
        <v>香川県東かがわ市</v>
      </c>
      <c r="E1545" s="12">
        <v>207</v>
      </c>
      <c r="F1545" s="1">
        <f t="shared" si="49"/>
        <v>1</v>
      </c>
    </row>
    <row r="1546" spans="1:6">
      <c r="A1546" s="12">
        <v>208</v>
      </c>
      <c r="B1546" s="12" t="s">
        <v>1638</v>
      </c>
      <c r="C1546" s="12" t="s">
        <v>1646</v>
      </c>
      <c r="D1546" s="1" t="str">
        <f t="shared" si="48"/>
        <v>香川県三豊市</v>
      </c>
      <c r="E1546" s="12">
        <v>208</v>
      </c>
      <c r="F1546" s="1">
        <f t="shared" si="49"/>
        <v>1</v>
      </c>
    </row>
    <row r="1547" spans="1:6">
      <c r="A1547" s="12">
        <v>322</v>
      </c>
      <c r="B1547" s="12" t="s">
        <v>1638</v>
      </c>
      <c r="C1547" s="12" t="s">
        <v>1647</v>
      </c>
      <c r="D1547" s="1" t="str">
        <f t="shared" si="48"/>
        <v>香川県土庄町</v>
      </c>
      <c r="E1547" s="12">
        <v>322</v>
      </c>
      <c r="F1547" s="1">
        <f t="shared" si="49"/>
        <v>1</v>
      </c>
    </row>
    <row r="1548" spans="1:6">
      <c r="A1548" s="12">
        <v>324</v>
      </c>
      <c r="B1548" s="12" t="s">
        <v>1638</v>
      </c>
      <c r="C1548" s="12" t="s">
        <v>1648</v>
      </c>
      <c r="D1548" s="1" t="str">
        <f t="shared" si="48"/>
        <v>香川県小豆島町</v>
      </c>
      <c r="E1548" s="12">
        <v>324</v>
      </c>
      <c r="F1548" s="1">
        <f t="shared" si="49"/>
        <v>1</v>
      </c>
    </row>
    <row r="1549" spans="1:6">
      <c r="A1549" s="12">
        <v>341</v>
      </c>
      <c r="B1549" s="12" t="s">
        <v>1638</v>
      </c>
      <c r="C1549" s="12" t="s">
        <v>1649</v>
      </c>
      <c r="D1549" s="1" t="str">
        <f t="shared" si="48"/>
        <v>香川県三木町</v>
      </c>
      <c r="E1549" s="12">
        <v>341</v>
      </c>
      <c r="F1549" s="1">
        <f t="shared" si="49"/>
        <v>1</v>
      </c>
    </row>
    <row r="1550" spans="1:6">
      <c r="A1550" s="12">
        <v>364</v>
      </c>
      <c r="B1550" s="12" t="s">
        <v>1638</v>
      </c>
      <c r="C1550" s="12" t="s">
        <v>1650</v>
      </c>
      <c r="D1550" s="1" t="str">
        <f t="shared" si="48"/>
        <v>香川県直島町</v>
      </c>
      <c r="E1550" s="12">
        <v>364</v>
      </c>
      <c r="F1550" s="1">
        <f t="shared" si="49"/>
        <v>1</v>
      </c>
    </row>
    <row r="1551" spans="1:6">
      <c r="A1551" s="12">
        <v>386</v>
      </c>
      <c r="B1551" s="12" t="s">
        <v>1638</v>
      </c>
      <c r="C1551" s="12" t="s">
        <v>1651</v>
      </c>
      <c r="D1551" s="1" t="str">
        <f t="shared" si="48"/>
        <v>香川県宇多津町</v>
      </c>
      <c r="E1551" s="12">
        <v>386</v>
      </c>
      <c r="F1551" s="1">
        <f t="shared" si="49"/>
        <v>1</v>
      </c>
    </row>
    <row r="1552" spans="1:6">
      <c r="A1552" s="12">
        <v>387</v>
      </c>
      <c r="B1552" s="12" t="s">
        <v>1638</v>
      </c>
      <c r="C1552" s="12" t="s">
        <v>1652</v>
      </c>
      <c r="D1552" s="1" t="str">
        <f t="shared" si="48"/>
        <v>香川県綾川町</v>
      </c>
      <c r="E1552" s="12">
        <v>387</v>
      </c>
      <c r="F1552" s="1">
        <f t="shared" si="49"/>
        <v>1</v>
      </c>
    </row>
    <row r="1553" spans="1:6">
      <c r="A1553" s="12">
        <v>403</v>
      </c>
      <c r="B1553" s="12" t="s">
        <v>1638</v>
      </c>
      <c r="C1553" s="12" t="s">
        <v>1653</v>
      </c>
      <c r="D1553" s="1" t="str">
        <f t="shared" si="48"/>
        <v>香川県琴平町</v>
      </c>
      <c r="E1553" s="12">
        <v>403</v>
      </c>
      <c r="F1553" s="1">
        <f t="shared" si="49"/>
        <v>1</v>
      </c>
    </row>
    <row r="1554" spans="1:6">
      <c r="A1554" s="12">
        <v>404</v>
      </c>
      <c r="B1554" s="12" t="s">
        <v>1638</v>
      </c>
      <c r="C1554" s="12" t="s">
        <v>1654</v>
      </c>
      <c r="D1554" s="1" t="str">
        <f t="shared" si="48"/>
        <v>香川県多度津町</v>
      </c>
      <c r="E1554" s="12">
        <v>404</v>
      </c>
      <c r="F1554" s="1">
        <f t="shared" si="49"/>
        <v>1</v>
      </c>
    </row>
    <row r="1555" spans="1:6">
      <c r="A1555" s="12">
        <v>406</v>
      </c>
      <c r="B1555" s="12" t="s">
        <v>1638</v>
      </c>
      <c r="C1555" s="12" t="s">
        <v>1655</v>
      </c>
      <c r="D1555" s="1" t="str">
        <f t="shared" si="48"/>
        <v>香川県まんのう町</v>
      </c>
      <c r="E1555" s="12">
        <v>406</v>
      </c>
      <c r="F1555" s="1">
        <f t="shared" si="49"/>
        <v>1</v>
      </c>
    </row>
    <row r="1556" spans="1:6">
      <c r="A1556" s="12">
        <v>201</v>
      </c>
      <c r="B1556" s="12" t="s">
        <v>1656</v>
      </c>
      <c r="C1556" s="12" t="s">
        <v>1657</v>
      </c>
      <c r="D1556" s="1" t="str">
        <f t="shared" si="48"/>
        <v>愛媛県松山市</v>
      </c>
      <c r="E1556" s="12">
        <v>201</v>
      </c>
      <c r="F1556" s="1">
        <f t="shared" si="49"/>
        <v>1</v>
      </c>
    </row>
    <row r="1557" spans="1:6">
      <c r="A1557" s="12">
        <v>202</v>
      </c>
      <c r="B1557" s="12" t="s">
        <v>1656</v>
      </c>
      <c r="C1557" s="12" t="s">
        <v>1658</v>
      </c>
      <c r="D1557" s="1" t="str">
        <f t="shared" si="48"/>
        <v>愛媛県今治市</v>
      </c>
      <c r="E1557" s="12">
        <v>202</v>
      </c>
      <c r="F1557" s="1">
        <f t="shared" si="49"/>
        <v>1</v>
      </c>
    </row>
    <row r="1558" spans="1:6">
      <c r="A1558" s="12">
        <v>203</v>
      </c>
      <c r="B1558" s="12" t="s">
        <v>1656</v>
      </c>
      <c r="C1558" s="12" t="s">
        <v>1659</v>
      </c>
      <c r="D1558" s="1" t="str">
        <f t="shared" si="48"/>
        <v>愛媛県宇和島市</v>
      </c>
      <c r="E1558" s="12">
        <v>203</v>
      </c>
      <c r="F1558" s="1">
        <f t="shared" si="49"/>
        <v>1</v>
      </c>
    </row>
    <row r="1559" spans="1:6">
      <c r="A1559" s="12">
        <v>204</v>
      </c>
      <c r="B1559" s="12" t="s">
        <v>1656</v>
      </c>
      <c r="C1559" s="12" t="s">
        <v>1660</v>
      </c>
      <c r="D1559" s="1" t="str">
        <f t="shared" si="48"/>
        <v>愛媛県八幡浜市</v>
      </c>
      <c r="E1559" s="12">
        <v>204</v>
      </c>
      <c r="F1559" s="1">
        <f t="shared" si="49"/>
        <v>1</v>
      </c>
    </row>
    <row r="1560" spans="1:6">
      <c r="A1560" s="12">
        <v>205</v>
      </c>
      <c r="B1560" s="12" t="s">
        <v>1656</v>
      </c>
      <c r="C1560" s="12" t="s">
        <v>1661</v>
      </c>
      <c r="D1560" s="1" t="str">
        <f t="shared" si="48"/>
        <v>愛媛県新居浜市</v>
      </c>
      <c r="E1560" s="12">
        <v>205</v>
      </c>
      <c r="F1560" s="1">
        <f t="shared" si="49"/>
        <v>1</v>
      </c>
    </row>
    <row r="1561" spans="1:6">
      <c r="A1561" s="12">
        <v>206</v>
      </c>
      <c r="B1561" s="12" t="s">
        <v>1656</v>
      </c>
      <c r="C1561" s="12" t="s">
        <v>1662</v>
      </c>
      <c r="D1561" s="1" t="str">
        <f t="shared" si="48"/>
        <v>愛媛県西条市</v>
      </c>
      <c r="E1561" s="12">
        <v>206</v>
      </c>
      <c r="F1561" s="1">
        <f t="shared" si="49"/>
        <v>1</v>
      </c>
    </row>
    <row r="1562" spans="1:6">
      <c r="A1562" s="12">
        <v>207</v>
      </c>
      <c r="B1562" s="12" t="s">
        <v>1656</v>
      </c>
      <c r="C1562" s="12" t="s">
        <v>1663</v>
      </c>
      <c r="D1562" s="1" t="str">
        <f t="shared" si="48"/>
        <v>愛媛県大洲市</v>
      </c>
      <c r="E1562" s="12">
        <v>207</v>
      </c>
      <c r="F1562" s="1">
        <f t="shared" si="49"/>
        <v>1</v>
      </c>
    </row>
    <row r="1563" spans="1:6">
      <c r="A1563" s="12">
        <v>210</v>
      </c>
      <c r="B1563" s="12" t="s">
        <v>1656</v>
      </c>
      <c r="C1563" s="12" t="s">
        <v>1664</v>
      </c>
      <c r="D1563" s="1" t="str">
        <f t="shared" si="48"/>
        <v>愛媛県伊予市</v>
      </c>
      <c r="E1563" s="12">
        <v>210</v>
      </c>
      <c r="F1563" s="1">
        <f t="shared" si="49"/>
        <v>1</v>
      </c>
    </row>
    <row r="1564" spans="1:6">
      <c r="A1564" s="12">
        <v>213</v>
      </c>
      <c r="B1564" s="12" t="s">
        <v>1656</v>
      </c>
      <c r="C1564" s="12" t="s">
        <v>1665</v>
      </c>
      <c r="D1564" s="1" t="str">
        <f t="shared" si="48"/>
        <v>愛媛県四国中央市</v>
      </c>
      <c r="E1564" s="12">
        <v>213</v>
      </c>
      <c r="F1564" s="1">
        <f t="shared" si="49"/>
        <v>1</v>
      </c>
    </row>
    <row r="1565" spans="1:6">
      <c r="A1565" s="12">
        <v>214</v>
      </c>
      <c r="B1565" s="12" t="s">
        <v>1656</v>
      </c>
      <c r="C1565" s="12" t="s">
        <v>1666</v>
      </c>
      <c r="D1565" s="1" t="str">
        <f t="shared" si="48"/>
        <v>愛媛県西予市</v>
      </c>
      <c r="E1565" s="12">
        <v>214</v>
      </c>
      <c r="F1565" s="1">
        <f t="shared" si="49"/>
        <v>1</v>
      </c>
    </row>
    <row r="1566" spans="1:6">
      <c r="A1566" s="12">
        <v>215</v>
      </c>
      <c r="B1566" s="12" t="s">
        <v>1656</v>
      </c>
      <c r="C1566" s="12" t="s">
        <v>1667</v>
      </c>
      <c r="D1566" s="1" t="str">
        <f t="shared" si="48"/>
        <v>愛媛県東温市</v>
      </c>
      <c r="E1566" s="12">
        <v>215</v>
      </c>
      <c r="F1566" s="1">
        <f t="shared" si="49"/>
        <v>1</v>
      </c>
    </row>
    <row r="1567" spans="1:6">
      <c r="A1567" s="12">
        <v>356</v>
      </c>
      <c r="B1567" s="12" t="s">
        <v>1656</v>
      </c>
      <c r="C1567" s="12" t="s">
        <v>1668</v>
      </c>
      <c r="D1567" s="1" t="str">
        <f t="shared" si="48"/>
        <v>愛媛県上島町</v>
      </c>
      <c r="E1567" s="12">
        <v>356</v>
      </c>
      <c r="F1567" s="1">
        <f t="shared" si="49"/>
        <v>1</v>
      </c>
    </row>
    <row r="1568" spans="1:6">
      <c r="A1568" s="12">
        <v>386</v>
      </c>
      <c r="B1568" s="12" t="s">
        <v>1656</v>
      </c>
      <c r="C1568" s="12" t="s">
        <v>1669</v>
      </c>
      <c r="D1568" s="1" t="str">
        <f t="shared" si="48"/>
        <v>愛媛県久万高原町</v>
      </c>
      <c r="E1568" s="12">
        <v>386</v>
      </c>
      <c r="F1568" s="1">
        <f t="shared" si="49"/>
        <v>1</v>
      </c>
    </row>
    <row r="1569" spans="1:6">
      <c r="A1569" s="12">
        <v>401</v>
      </c>
      <c r="B1569" s="12" t="s">
        <v>1656</v>
      </c>
      <c r="C1569" s="12" t="s">
        <v>142</v>
      </c>
      <c r="D1569" s="1" t="str">
        <f t="shared" si="48"/>
        <v>愛媛県松前町</v>
      </c>
      <c r="E1569" s="12">
        <v>401</v>
      </c>
      <c r="F1569" s="1">
        <f t="shared" si="49"/>
        <v>1</v>
      </c>
    </row>
    <row r="1570" spans="1:6">
      <c r="A1570" s="12">
        <v>402</v>
      </c>
      <c r="B1570" s="12" t="s">
        <v>1656</v>
      </c>
      <c r="C1570" s="12" t="s">
        <v>1670</v>
      </c>
      <c r="D1570" s="1" t="str">
        <f t="shared" si="48"/>
        <v>愛媛県砥部町</v>
      </c>
      <c r="E1570" s="12">
        <v>402</v>
      </c>
      <c r="F1570" s="1">
        <f t="shared" si="49"/>
        <v>1</v>
      </c>
    </row>
    <row r="1571" spans="1:6">
      <c r="A1571" s="12">
        <v>422</v>
      </c>
      <c r="B1571" s="12" t="s">
        <v>1656</v>
      </c>
      <c r="C1571" s="12" t="s">
        <v>1671</v>
      </c>
      <c r="D1571" s="1" t="str">
        <f t="shared" si="48"/>
        <v>愛媛県内子町</v>
      </c>
      <c r="E1571" s="12">
        <v>422</v>
      </c>
      <c r="F1571" s="1">
        <f t="shared" si="49"/>
        <v>1</v>
      </c>
    </row>
    <row r="1572" spans="1:6">
      <c r="A1572" s="12">
        <v>442</v>
      </c>
      <c r="B1572" s="12" t="s">
        <v>1656</v>
      </c>
      <c r="C1572" s="12" t="s">
        <v>1672</v>
      </c>
      <c r="D1572" s="1" t="str">
        <f t="shared" si="48"/>
        <v>愛媛県伊方町</v>
      </c>
      <c r="E1572" s="12">
        <v>442</v>
      </c>
      <c r="F1572" s="1">
        <f t="shared" si="49"/>
        <v>1</v>
      </c>
    </row>
    <row r="1573" spans="1:6">
      <c r="A1573" s="12">
        <v>484</v>
      </c>
      <c r="B1573" s="12" t="s">
        <v>1656</v>
      </c>
      <c r="C1573" s="12" t="s">
        <v>1673</v>
      </c>
      <c r="D1573" s="1" t="str">
        <f t="shared" si="48"/>
        <v>愛媛県松野町</v>
      </c>
      <c r="E1573" s="12">
        <v>484</v>
      </c>
      <c r="F1573" s="1">
        <f t="shared" si="49"/>
        <v>1</v>
      </c>
    </row>
    <row r="1574" spans="1:6">
      <c r="A1574" s="12">
        <v>488</v>
      </c>
      <c r="B1574" s="12" t="s">
        <v>1656</v>
      </c>
      <c r="C1574" s="12" t="s">
        <v>1674</v>
      </c>
      <c r="D1574" s="1" t="str">
        <f t="shared" si="48"/>
        <v>愛媛県鬼北町</v>
      </c>
      <c r="E1574" s="12">
        <v>488</v>
      </c>
      <c r="F1574" s="1">
        <f t="shared" si="49"/>
        <v>1</v>
      </c>
    </row>
    <row r="1575" spans="1:6">
      <c r="A1575" s="12">
        <v>506</v>
      </c>
      <c r="B1575" s="12" t="s">
        <v>1656</v>
      </c>
      <c r="C1575" s="12" t="s">
        <v>1675</v>
      </c>
      <c r="D1575" s="1" t="str">
        <f t="shared" si="48"/>
        <v>愛媛県愛南町</v>
      </c>
      <c r="E1575" s="12">
        <v>506</v>
      </c>
      <c r="F1575" s="1">
        <f t="shared" si="49"/>
        <v>1</v>
      </c>
    </row>
    <row r="1576" spans="1:6">
      <c r="A1576" s="12">
        <v>201</v>
      </c>
      <c r="B1576" s="12" t="s">
        <v>1676</v>
      </c>
      <c r="C1576" s="12" t="s">
        <v>1677</v>
      </c>
      <c r="D1576" s="1" t="str">
        <f t="shared" si="48"/>
        <v>高知県高知市</v>
      </c>
      <c r="E1576" s="12">
        <v>201</v>
      </c>
      <c r="F1576" s="1">
        <f t="shared" si="49"/>
        <v>1</v>
      </c>
    </row>
    <row r="1577" spans="1:6">
      <c r="A1577" s="12">
        <v>202</v>
      </c>
      <c r="B1577" s="12" t="s">
        <v>1676</v>
      </c>
      <c r="C1577" s="12" t="s">
        <v>1678</v>
      </c>
      <c r="D1577" s="1" t="str">
        <f t="shared" si="48"/>
        <v>高知県室戸市</v>
      </c>
      <c r="E1577" s="12">
        <v>202</v>
      </c>
      <c r="F1577" s="1">
        <f t="shared" si="49"/>
        <v>1</v>
      </c>
    </row>
    <row r="1578" spans="1:6">
      <c r="A1578" s="12">
        <v>203</v>
      </c>
      <c r="B1578" s="12" t="s">
        <v>1676</v>
      </c>
      <c r="C1578" s="12" t="s">
        <v>1679</v>
      </c>
      <c r="D1578" s="1" t="str">
        <f t="shared" si="48"/>
        <v>高知県安芸市</v>
      </c>
      <c r="E1578" s="12">
        <v>203</v>
      </c>
      <c r="F1578" s="1">
        <f t="shared" si="49"/>
        <v>1</v>
      </c>
    </row>
    <row r="1579" spans="1:6">
      <c r="A1579" s="12">
        <v>204</v>
      </c>
      <c r="B1579" s="12" t="s">
        <v>1676</v>
      </c>
      <c r="C1579" s="12" t="s">
        <v>1680</v>
      </c>
      <c r="D1579" s="1" t="str">
        <f t="shared" si="48"/>
        <v>高知県南国市</v>
      </c>
      <c r="E1579" s="12">
        <v>204</v>
      </c>
      <c r="F1579" s="1">
        <f t="shared" si="49"/>
        <v>1</v>
      </c>
    </row>
    <row r="1580" spans="1:6">
      <c r="A1580" s="12">
        <v>205</v>
      </c>
      <c r="B1580" s="12" t="s">
        <v>1676</v>
      </c>
      <c r="C1580" s="12" t="s">
        <v>1681</v>
      </c>
      <c r="D1580" s="1" t="str">
        <f t="shared" si="48"/>
        <v>高知県土佐市</v>
      </c>
      <c r="E1580" s="12">
        <v>205</v>
      </c>
      <c r="F1580" s="1">
        <f t="shared" si="49"/>
        <v>1</v>
      </c>
    </row>
    <row r="1581" spans="1:6">
      <c r="A1581" s="12">
        <v>206</v>
      </c>
      <c r="B1581" s="12" t="s">
        <v>1676</v>
      </c>
      <c r="C1581" s="12" t="s">
        <v>1682</v>
      </c>
      <c r="D1581" s="1" t="str">
        <f t="shared" si="48"/>
        <v>高知県須崎市</v>
      </c>
      <c r="E1581" s="12">
        <v>206</v>
      </c>
      <c r="F1581" s="1">
        <f t="shared" si="49"/>
        <v>1</v>
      </c>
    </row>
    <row r="1582" spans="1:6">
      <c r="A1582" s="12">
        <v>208</v>
      </c>
      <c r="B1582" s="12" t="s">
        <v>1676</v>
      </c>
      <c r="C1582" s="12" t="s">
        <v>1683</v>
      </c>
      <c r="D1582" s="1" t="str">
        <f t="shared" si="48"/>
        <v>高知県宿毛市</v>
      </c>
      <c r="E1582" s="12">
        <v>208</v>
      </c>
      <c r="F1582" s="1">
        <f t="shared" si="49"/>
        <v>1</v>
      </c>
    </row>
    <row r="1583" spans="1:6">
      <c r="A1583" s="12">
        <v>209</v>
      </c>
      <c r="B1583" s="12" t="s">
        <v>1676</v>
      </c>
      <c r="C1583" s="12" t="s">
        <v>1684</v>
      </c>
      <c r="D1583" s="1" t="str">
        <f t="shared" si="48"/>
        <v>高知県土佐清水市</v>
      </c>
      <c r="E1583" s="12">
        <v>209</v>
      </c>
      <c r="F1583" s="1">
        <f t="shared" si="49"/>
        <v>1</v>
      </c>
    </row>
    <row r="1584" spans="1:6">
      <c r="A1584" s="12">
        <v>210</v>
      </c>
      <c r="B1584" s="12" t="s">
        <v>1676</v>
      </c>
      <c r="C1584" s="12" t="s">
        <v>1685</v>
      </c>
      <c r="D1584" s="1" t="str">
        <f t="shared" si="48"/>
        <v>高知県四万十市</v>
      </c>
      <c r="E1584" s="12">
        <v>210</v>
      </c>
      <c r="F1584" s="1">
        <f t="shared" si="49"/>
        <v>1</v>
      </c>
    </row>
    <row r="1585" spans="1:6">
      <c r="A1585" s="12">
        <v>211</v>
      </c>
      <c r="B1585" s="12" t="s">
        <v>1676</v>
      </c>
      <c r="C1585" s="12" t="s">
        <v>1686</v>
      </c>
      <c r="D1585" s="1" t="str">
        <f t="shared" si="48"/>
        <v>高知県香南市</v>
      </c>
      <c r="E1585" s="12">
        <v>211</v>
      </c>
      <c r="F1585" s="1">
        <f t="shared" si="49"/>
        <v>1</v>
      </c>
    </row>
    <row r="1586" spans="1:6">
      <c r="A1586" s="12">
        <v>212</v>
      </c>
      <c r="B1586" s="12" t="s">
        <v>1676</v>
      </c>
      <c r="C1586" s="12" t="s">
        <v>1687</v>
      </c>
      <c r="D1586" s="1" t="str">
        <f t="shared" si="48"/>
        <v>高知県香美市</v>
      </c>
      <c r="E1586" s="12">
        <v>212</v>
      </c>
      <c r="F1586" s="1">
        <f t="shared" si="49"/>
        <v>1</v>
      </c>
    </row>
    <row r="1587" spans="1:6">
      <c r="A1587" s="12">
        <v>301</v>
      </c>
      <c r="B1587" s="12" t="s">
        <v>1676</v>
      </c>
      <c r="C1587" s="12" t="s">
        <v>1688</v>
      </c>
      <c r="D1587" s="1" t="str">
        <f t="shared" si="48"/>
        <v>高知県東洋町</v>
      </c>
      <c r="E1587" s="12">
        <v>301</v>
      </c>
      <c r="F1587" s="1">
        <f t="shared" si="49"/>
        <v>1</v>
      </c>
    </row>
    <row r="1588" spans="1:6">
      <c r="A1588" s="12">
        <v>302</v>
      </c>
      <c r="B1588" s="12" t="s">
        <v>1676</v>
      </c>
      <c r="C1588" s="12" t="s">
        <v>1689</v>
      </c>
      <c r="D1588" s="1" t="str">
        <f t="shared" si="48"/>
        <v>高知県奈半利町</v>
      </c>
      <c r="E1588" s="12">
        <v>302</v>
      </c>
      <c r="F1588" s="1">
        <f t="shared" si="49"/>
        <v>1</v>
      </c>
    </row>
    <row r="1589" spans="1:6">
      <c r="A1589" s="12">
        <v>303</v>
      </c>
      <c r="B1589" s="12" t="s">
        <v>1676</v>
      </c>
      <c r="C1589" s="12" t="s">
        <v>1690</v>
      </c>
      <c r="D1589" s="1" t="str">
        <f t="shared" si="48"/>
        <v>高知県田野町</v>
      </c>
      <c r="E1589" s="12">
        <v>303</v>
      </c>
      <c r="F1589" s="1">
        <f t="shared" si="49"/>
        <v>1</v>
      </c>
    </row>
    <row r="1590" spans="1:6">
      <c r="A1590" s="12">
        <v>304</v>
      </c>
      <c r="B1590" s="12" t="s">
        <v>1676</v>
      </c>
      <c r="C1590" s="12" t="s">
        <v>1691</v>
      </c>
      <c r="D1590" s="1" t="str">
        <f t="shared" si="48"/>
        <v>高知県安田町</v>
      </c>
      <c r="E1590" s="12">
        <v>304</v>
      </c>
      <c r="F1590" s="1">
        <f t="shared" si="49"/>
        <v>1</v>
      </c>
    </row>
    <row r="1591" spans="1:6">
      <c r="A1591" s="12">
        <v>305</v>
      </c>
      <c r="B1591" s="12" t="s">
        <v>1676</v>
      </c>
      <c r="C1591" s="12" t="s">
        <v>1692</v>
      </c>
      <c r="D1591" s="1" t="str">
        <f t="shared" si="48"/>
        <v>高知県北川村</v>
      </c>
      <c r="E1591" s="12">
        <v>305</v>
      </c>
      <c r="F1591" s="1">
        <f t="shared" si="49"/>
        <v>1</v>
      </c>
    </row>
    <row r="1592" spans="1:6">
      <c r="A1592" s="12">
        <v>306</v>
      </c>
      <c r="B1592" s="12" t="s">
        <v>1676</v>
      </c>
      <c r="C1592" s="12" t="s">
        <v>1693</v>
      </c>
      <c r="D1592" s="1" t="str">
        <f t="shared" si="48"/>
        <v>高知県馬路村</v>
      </c>
      <c r="E1592" s="12">
        <v>306</v>
      </c>
      <c r="F1592" s="1">
        <f t="shared" si="49"/>
        <v>1</v>
      </c>
    </row>
    <row r="1593" spans="1:6">
      <c r="A1593" s="12">
        <v>307</v>
      </c>
      <c r="B1593" s="12" t="s">
        <v>1676</v>
      </c>
      <c r="C1593" s="12" t="s">
        <v>1694</v>
      </c>
      <c r="D1593" s="1" t="str">
        <f t="shared" si="48"/>
        <v>高知県芸西村</v>
      </c>
      <c r="E1593" s="12">
        <v>307</v>
      </c>
      <c r="F1593" s="1">
        <f t="shared" si="49"/>
        <v>1</v>
      </c>
    </row>
    <row r="1594" spans="1:6">
      <c r="A1594" s="12">
        <v>341</v>
      </c>
      <c r="B1594" s="12" t="s">
        <v>1676</v>
      </c>
      <c r="C1594" s="12" t="s">
        <v>1695</v>
      </c>
      <c r="D1594" s="1" t="str">
        <f t="shared" si="48"/>
        <v>高知県本山町</v>
      </c>
      <c r="E1594" s="12">
        <v>341</v>
      </c>
      <c r="F1594" s="1">
        <f t="shared" si="49"/>
        <v>1</v>
      </c>
    </row>
    <row r="1595" spans="1:6">
      <c r="A1595" s="12">
        <v>344</v>
      </c>
      <c r="B1595" s="12" t="s">
        <v>1676</v>
      </c>
      <c r="C1595" s="12" t="s">
        <v>1696</v>
      </c>
      <c r="D1595" s="1" t="str">
        <f t="shared" si="48"/>
        <v>高知県大豊町</v>
      </c>
      <c r="E1595" s="12">
        <v>344</v>
      </c>
      <c r="F1595" s="1">
        <f t="shared" si="49"/>
        <v>1</v>
      </c>
    </row>
    <row r="1596" spans="1:6">
      <c r="A1596" s="12">
        <v>363</v>
      </c>
      <c r="B1596" s="12" t="s">
        <v>1676</v>
      </c>
      <c r="C1596" s="12" t="s">
        <v>1697</v>
      </c>
      <c r="D1596" s="1" t="str">
        <f t="shared" si="48"/>
        <v>高知県土佐町</v>
      </c>
      <c r="E1596" s="12">
        <v>363</v>
      </c>
      <c r="F1596" s="1">
        <f t="shared" si="49"/>
        <v>1</v>
      </c>
    </row>
    <row r="1597" spans="1:6">
      <c r="A1597" s="12">
        <v>364</v>
      </c>
      <c r="B1597" s="12" t="s">
        <v>1676</v>
      </c>
      <c r="C1597" s="12" t="s">
        <v>1698</v>
      </c>
      <c r="D1597" s="1" t="str">
        <f t="shared" si="48"/>
        <v>高知県大川村</v>
      </c>
      <c r="E1597" s="12">
        <v>364</v>
      </c>
      <c r="F1597" s="1">
        <f t="shared" si="49"/>
        <v>1</v>
      </c>
    </row>
    <row r="1598" spans="1:6">
      <c r="A1598" s="12">
        <v>386</v>
      </c>
      <c r="B1598" s="12" t="s">
        <v>1676</v>
      </c>
      <c r="C1598" s="12" t="s">
        <v>1699</v>
      </c>
      <c r="D1598" s="1" t="str">
        <f t="shared" si="48"/>
        <v>高知県いの町</v>
      </c>
      <c r="E1598" s="12">
        <v>386</v>
      </c>
      <c r="F1598" s="1">
        <f t="shared" si="49"/>
        <v>1</v>
      </c>
    </row>
    <row r="1599" spans="1:6">
      <c r="A1599" s="12">
        <v>387</v>
      </c>
      <c r="B1599" s="12" t="s">
        <v>1676</v>
      </c>
      <c r="C1599" s="12" t="s">
        <v>1700</v>
      </c>
      <c r="D1599" s="1" t="str">
        <f t="shared" ref="D1599:D1662" si="50">B1599&amp;C1599</f>
        <v>高知県仁淀川町</v>
      </c>
      <c r="E1599" s="12">
        <v>387</v>
      </c>
      <c r="F1599" s="1">
        <f t="shared" si="49"/>
        <v>1</v>
      </c>
    </row>
    <row r="1600" spans="1:6">
      <c r="A1600" s="12">
        <v>401</v>
      </c>
      <c r="B1600" s="12" t="s">
        <v>1676</v>
      </c>
      <c r="C1600" s="12" t="s">
        <v>1701</v>
      </c>
      <c r="D1600" s="1" t="str">
        <f t="shared" si="50"/>
        <v>高知県中土佐町</v>
      </c>
      <c r="E1600" s="12">
        <v>401</v>
      </c>
      <c r="F1600" s="1">
        <f t="shared" si="49"/>
        <v>1</v>
      </c>
    </row>
    <row r="1601" spans="1:6">
      <c r="A1601" s="12">
        <v>402</v>
      </c>
      <c r="B1601" s="12" t="s">
        <v>1676</v>
      </c>
      <c r="C1601" s="12" t="s">
        <v>1702</v>
      </c>
      <c r="D1601" s="1" t="str">
        <f t="shared" si="50"/>
        <v>高知県佐川町</v>
      </c>
      <c r="E1601" s="12">
        <v>402</v>
      </c>
      <c r="F1601" s="1">
        <f t="shared" si="49"/>
        <v>1</v>
      </c>
    </row>
    <row r="1602" spans="1:6">
      <c r="A1602" s="12">
        <v>403</v>
      </c>
      <c r="B1602" s="12" t="s">
        <v>1676</v>
      </c>
      <c r="C1602" s="12" t="s">
        <v>1703</v>
      </c>
      <c r="D1602" s="1" t="str">
        <f t="shared" si="50"/>
        <v>高知県越知町</v>
      </c>
      <c r="E1602" s="12">
        <v>403</v>
      </c>
      <c r="F1602" s="1">
        <f t="shared" ref="F1602:F1665" si="51">COUNTIF(D:D,D1602)</f>
        <v>1</v>
      </c>
    </row>
    <row r="1603" spans="1:6">
      <c r="A1603" s="12">
        <v>405</v>
      </c>
      <c r="B1603" s="12" t="s">
        <v>1676</v>
      </c>
      <c r="C1603" s="12" t="s">
        <v>1704</v>
      </c>
      <c r="D1603" s="1" t="str">
        <f t="shared" si="50"/>
        <v>高知県檮原町</v>
      </c>
      <c r="E1603" s="12">
        <v>405</v>
      </c>
      <c r="F1603" s="1">
        <f t="shared" si="51"/>
        <v>1</v>
      </c>
    </row>
    <row r="1604" spans="1:6">
      <c r="A1604" s="12">
        <v>410</v>
      </c>
      <c r="B1604" s="12" t="s">
        <v>1676</v>
      </c>
      <c r="C1604" s="12" t="s">
        <v>1705</v>
      </c>
      <c r="D1604" s="1" t="str">
        <f t="shared" si="50"/>
        <v>高知県日高村</v>
      </c>
      <c r="E1604" s="12">
        <v>410</v>
      </c>
      <c r="F1604" s="1">
        <f t="shared" si="51"/>
        <v>1</v>
      </c>
    </row>
    <row r="1605" spans="1:6">
      <c r="A1605" s="12">
        <v>411</v>
      </c>
      <c r="B1605" s="12" t="s">
        <v>1676</v>
      </c>
      <c r="C1605" s="12" t="s">
        <v>1706</v>
      </c>
      <c r="D1605" s="1" t="str">
        <f t="shared" si="50"/>
        <v>高知県津野町</v>
      </c>
      <c r="E1605" s="12">
        <v>411</v>
      </c>
      <c r="F1605" s="1">
        <f t="shared" si="51"/>
        <v>1</v>
      </c>
    </row>
    <row r="1606" spans="1:6">
      <c r="A1606" s="12">
        <v>412</v>
      </c>
      <c r="B1606" s="12" t="s">
        <v>1676</v>
      </c>
      <c r="C1606" s="12" t="s">
        <v>1707</v>
      </c>
      <c r="D1606" s="1" t="str">
        <f t="shared" si="50"/>
        <v>高知県四万十町</v>
      </c>
      <c r="E1606" s="12">
        <v>412</v>
      </c>
      <c r="F1606" s="1">
        <f t="shared" si="51"/>
        <v>1</v>
      </c>
    </row>
    <row r="1607" spans="1:6">
      <c r="A1607" s="12">
        <v>424</v>
      </c>
      <c r="B1607" s="12" t="s">
        <v>1676</v>
      </c>
      <c r="C1607" s="12" t="s">
        <v>1708</v>
      </c>
      <c r="D1607" s="1" t="str">
        <f t="shared" si="50"/>
        <v>高知県大月町</v>
      </c>
      <c r="E1607" s="12">
        <v>424</v>
      </c>
      <c r="F1607" s="1">
        <f t="shared" si="51"/>
        <v>1</v>
      </c>
    </row>
    <row r="1608" spans="1:6">
      <c r="A1608" s="12">
        <v>427</v>
      </c>
      <c r="B1608" s="12" t="s">
        <v>1676</v>
      </c>
      <c r="C1608" s="12" t="s">
        <v>1709</v>
      </c>
      <c r="D1608" s="1" t="str">
        <f t="shared" si="50"/>
        <v>高知県三原村</v>
      </c>
      <c r="E1608" s="12">
        <v>427</v>
      </c>
      <c r="F1608" s="1">
        <f t="shared" si="51"/>
        <v>1</v>
      </c>
    </row>
    <row r="1609" spans="1:6">
      <c r="A1609" s="12">
        <v>428</v>
      </c>
      <c r="B1609" s="12" t="s">
        <v>1676</v>
      </c>
      <c r="C1609" s="12" t="s">
        <v>1710</v>
      </c>
      <c r="D1609" s="1" t="str">
        <f t="shared" si="50"/>
        <v>高知県黒潮町</v>
      </c>
      <c r="E1609" s="12">
        <v>428</v>
      </c>
      <c r="F1609" s="1">
        <f t="shared" si="51"/>
        <v>1</v>
      </c>
    </row>
    <row r="1610" spans="1:6">
      <c r="A1610" s="12">
        <v>101</v>
      </c>
      <c r="B1610" s="12" t="s">
        <v>1711</v>
      </c>
      <c r="C1610" s="12" t="s">
        <v>1712</v>
      </c>
      <c r="D1610" s="1" t="str">
        <f t="shared" si="50"/>
        <v>福岡県北九州市門司区</v>
      </c>
      <c r="E1610" s="12">
        <v>101</v>
      </c>
      <c r="F1610" s="1">
        <f t="shared" si="51"/>
        <v>1</v>
      </c>
    </row>
    <row r="1611" spans="1:6">
      <c r="A1611" s="12">
        <v>103</v>
      </c>
      <c r="B1611" s="12" t="s">
        <v>1711</v>
      </c>
      <c r="C1611" s="12" t="s">
        <v>1713</v>
      </c>
      <c r="D1611" s="1" t="str">
        <f t="shared" si="50"/>
        <v>福岡県北九州市若松区</v>
      </c>
      <c r="E1611" s="12">
        <v>103</v>
      </c>
      <c r="F1611" s="1">
        <f t="shared" si="51"/>
        <v>1</v>
      </c>
    </row>
    <row r="1612" spans="1:6">
      <c r="A1612" s="12">
        <v>105</v>
      </c>
      <c r="B1612" s="12" t="s">
        <v>1711</v>
      </c>
      <c r="C1612" s="12" t="s">
        <v>1714</v>
      </c>
      <c r="D1612" s="1" t="str">
        <f t="shared" si="50"/>
        <v>福岡県北九州市戸畑区</v>
      </c>
      <c r="E1612" s="12">
        <v>105</v>
      </c>
      <c r="F1612" s="1">
        <f t="shared" si="51"/>
        <v>1</v>
      </c>
    </row>
    <row r="1613" spans="1:6">
      <c r="A1613" s="12">
        <v>106</v>
      </c>
      <c r="B1613" s="12" t="s">
        <v>1711</v>
      </c>
      <c r="C1613" s="12" t="s">
        <v>1715</v>
      </c>
      <c r="D1613" s="1" t="str">
        <f t="shared" si="50"/>
        <v>福岡県北九州市小倉北区</v>
      </c>
      <c r="E1613" s="12">
        <v>106</v>
      </c>
      <c r="F1613" s="1">
        <f t="shared" si="51"/>
        <v>1</v>
      </c>
    </row>
    <row r="1614" spans="1:6">
      <c r="A1614" s="12">
        <v>107</v>
      </c>
      <c r="B1614" s="12" t="s">
        <v>1711</v>
      </c>
      <c r="C1614" s="12" t="s">
        <v>1716</v>
      </c>
      <c r="D1614" s="1" t="str">
        <f t="shared" si="50"/>
        <v>福岡県北九州市小倉南区</v>
      </c>
      <c r="E1614" s="12">
        <v>107</v>
      </c>
      <c r="F1614" s="1">
        <f t="shared" si="51"/>
        <v>1</v>
      </c>
    </row>
    <row r="1615" spans="1:6">
      <c r="A1615" s="12">
        <v>108</v>
      </c>
      <c r="B1615" s="12" t="s">
        <v>1711</v>
      </c>
      <c r="C1615" s="12" t="s">
        <v>1717</v>
      </c>
      <c r="D1615" s="1" t="str">
        <f t="shared" si="50"/>
        <v>福岡県北九州市八幡東区</v>
      </c>
      <c r="E1615" s="12">
        <v>108</v>
      </c>
      <c r="F1615" s="1">
        <f t="shared" si="51"/>
        <v>1</v>
      </c>
    </row>
    <row r="1616" spans="1:6">
      <c r="A1616" s="12">
        <v>109</v>
      </c>
      <c r="B1616" s="12" t="s">
        <v>1711</v>
      </c>
      <c r="C1616" s="12" t="s">
        <v>1718</v>
      </c>
      <c r="D1616" s="1" t="str">
        <f t="shared" si="50"/>
        <v>福岡県北九州市八幡西区</v>
      </c>
      <c r="E1616" s="12">
        <v>109</v>
      </c>
      <c r="F1616" s="1">
        <f t="shared" si="51"/>
        <v>1</v>
      </c>
    </row>
    <row r="1617" spans="1:6">
      <c r="A1617" s="12">
        <v>131</v>
      </c>
      <c r="B1617" s="12" t="s">
        <v>1711</v>
      </c>
      <c r="C1617" s="12" t="s">
        <v>1719</v>
      </c>
      <c r="D1617" s="1" t="str">
        <f t="shared" si="50"/>
        <v>福岡県福岡市東区</v>
      </c>
      <c r="E1617" s="12">
        <v>131</v>
      </c>
      <c r="F1617" s="1">
        <f t="shared" si="51"/>
        <v>1</v>
      </c>
    </row>
    <row r="1618" spans="1:6">
      <c r="A1618" s="12">
        <v>132</v>
      </c>
      <c r="B1618" s="12" t="s">
        <v>1711</v>
      </c>
      <c r="C1618" s="12" t="s">
        <v>1720</v>
      </c>
      <c r="D1618" s="1" t="str">
        <f t="shared" si="50"/>
        <v>福岡県福岡市博多区</v>
      </c>
      <c r="E1618" s="12">
        <v>132</v>
      </c>
      <c r="F1618" s="1">
        <f t="shared" si="51"/>
        <v>1</v>
      </c>
    </row>
    <row r="1619" spans="1:6">
      <c r="A1619" s="12">
        <v>133</v>
      </c>
      <c r="B1619" s="12" t="s">
        <v>1711</v>
      </c>
      <c r="C1619" s="12" t="s">
        <v>1721</v>
      </c>
      <c r="D1619" s="1" t="str">
        <f t="shared" si="50"/>
        <v>福岡県福岡市中央区</v>
      </c>
      <c r="E1619" s="12">
        <v>133</v>
      </c>
      <c r="F1619" s="1">
        <f t="shared" si="51"/>
        <v>1</v>
      </c>
    </row>
    <row r="1620" spans="1:6">
      <c r="A1620" s="12">
        <v>134</v>
      </c>
      <c r="B1620" s="12" t="s">
        <v>1711</v>
      </c>
      <c r="C1620" s="12" t="s">
        <v>1722</v>
      </c>
      <c r="D1620" s="1" t="str">
        <f t="shared" si="50"/>
        <v>福岡県福岡市南区</v>
      </c>
      <c r="E1620" s="12">
        <v>134</v>
      </c>
      <c r="F1620" s="1">
        <f t="shared" si="51"/>
        <v>1</v>
      </c>
    </row>
    <row r="1621" spans="1:6">
      <c r="A1621" s="12">
        <v>135</v>
      </c>
      <c r="B1621" s="12" t="s">
        <v>1711</v>
      </c>
      <c r="C1621" s="12" t="s">
        <v>1723</v>
      </c>
      <c r="D1621" s="1" t="str">
        <f t="shared" si="50"/>
        <v>福岡県福岡市西区</v>
      </c>
      <c r="E1621" s="12">
        <v>135</v>
      </c>
      <c r="F1621" s="1">
        <f t="shared" si="51"/>
        <v>1</v>
      </c>
    </row>
    <row r="1622" spans="1:6">
      <c r="A1622" s="12">
        <v>136</v>
      </c>
      <c r="B1622" s="12" t="s">
        <v>1711</v>
      </c>
      <c r="C1622" s="12" t="s">
        <v>1724</v>
      </c>
      <c r="D1622" s="1" t="str">
        <f t="shared" si="50"/>
        <v>福岡県福岡市城南区</v>
      </c>
      <c r="E1622" s="12">
        <v>136</v>
      </c>
      <c r="F1622" s="1">
        <f t="shared" si="51"/>
        <v>1</v>
      </c>
    </row>
    <row r="1623" spans="1:6">
      <c r="A1623" s="12">
        <v>137</v>
      </c>
      <c r="B1623" s="12" t="s">
        <v>1711</v>
      </c>
      <c r="C1623" s="12" t="s">
        <v>1725</v>
      </c>
      <c r="D1623" s="1" t="str">
        <f t="shared" si="50"/>
        <v>福岡県福岡市早良区</v>
      </c>
      <c r="E1623" s="12">
        <v>137</v>
      </c>
      <c r="F1623" s="1">
        <f t="shared" si="51"/>
        <v>1</v>
      </c>
    </row>
    <row r="1624" spans="1:6">
      <c r="A1624" s="12">
        <v>202</v>
      </c>
      <c r="B1624" s="12" t="s">
        <v>1711</v>
      </c>
      <c r="C1624" s="12" t="s">
        <v>1726</v>
      </c>
      <c r="D1624" s="1" t="str">
        <f t="shared" si="50"/>
        <v>福岡県大牟田市</v>
      </c>
      <c r="E1624" s="12">
        <v>202</v>
      </c>
      <c r="F1624" s="1">
        <f t="shared" si="51"/>
        <v>1</v>
      </c>
    </row>
    <row r="1625" spans="1:6">
      <c r="A1625" s="12">
        <v>203</v>
      </c>
      <c r="B1625" s="12" t="s">
        <v>1711</v>
      </c>
      <c r="C1625" s="12" t="s">
        <v>1727</v>
      </c>
      <c r="D1625" s="1" t="str">
        <f t="shared" si="50"/>
        <v>福岡県久留米市</v>
      </c>
      <c r="E1625" s="12">
        <v>203</v>
      </c>
      <c r="F1625" s="1">
        <f t="shared" si="51"/>
        <v>1</v>
      </c>
    </row>
    <row r="1626" spans="1:6">
      <c r="A1626" s="12">
        <v>204</v>
      </c>
      <c r="B1626" s="12" t="s">
        <v>1711</v>
      </c>
      <c r="C1626" s="12" t="s">
        <v>1728</v>
      </c>
      <c r="D1626" s="1" t="str">
        <f t="shared" si="50"/>
        <v>福岡県直方市</v>
      </c>
      <c r="E1626" s="12">
        <v>204</v>
      </c>
      <c r="F1626" s="1">
        <f t="shared" si="51"/>
        <v>1</v>
      </c>
    </row>
    <row r="1627" spans="1:6">
      <c r="A1627" s="12">
        <v>205</v>
      </c>
      <c r="B1627" s="12" t="s">
        <v>1711</v>
      </c>
      <c r="C1627" s="12" t="s">
        <v>1729</v>
      </c>
      <c r="D1627" s="1" t="str">
        <f t="shared" si="50"/>
        <v>福岡県飯塚市</v>
      </c>
      <c r="E1627" s="12">
        <v>205</v>
      </c>
      <c r="F1627" s="1">
        <f t="shared" si="51"/>
        <v>1</v>
      </c>
    </row>
    <row r="1628" spans="1:6">
      <c r="A1628" s="12">
        <v>206</v>
      </c>
      <c r="B1628" s="12" t="s">
        <v>1711</v>
      </c>
      <c r="C1628" s="12" t="s">
        <v>1730</v>
      </c>
      <c r="D1628" s="1" t="str">
        <f t="shared" si="50"/>
        <v>福岡県田川市</v>
      </c>
      <c r="E1628" s="12">
        <v>206</v>
      </c>
      <c r="F1628" s="1">
        <f t="shared" si="51"/>
        <v>1</v>
      </c>
    </row>
    <row r="1629" spans="1:6">
      <c r="A1629" s="12">
        <v>207</v>
      </c>
      <c r="B1629" s="12" t="s">
        <v>1711</v>
      </c>
      <c r="C1629" s="12" t="s">
        <v>1731</v>
      </c>
      <c r="D1629" s="1" t="str">
        <f t="shared" si="50"/>
        <v>福岡県柳川市</v>
      </c>
      <c r="E1629" s="12">
        <v>207</v>
      </c>
      <c r="F1629" s="1">
        <f t="shared" si="51"/>
        <v>1</v>
      </c>
    </row>
    <row r="1630" spans="1:6">
      <c r="A1630" s="12">
        <v>210</v>
      </c>
      <c r="B1630" s="12" t="s">
        <v>1711</v>
      </c>
      <c r="C1630" s="12" t="s">
        <v>1732</v>
      </c>
      <c r="D1630" s="1" t="str">
        <f t="shared" si="50"/>
        <v>福岡県八女市</v>
      </c>
      <c r="E1630" s="12">
        <v>210</v>
      </c>
      <c r="F1630" s="1">
        <f t="shared" si="51"/>
        <v>1</v>
      </c>
    </row>
    <row r="1631" spans="1:6">
      <c r="A1631" s="12">
        <v>211</v>
      </c>
      <c r="B1631" s="12" t="s">
        <v>1711</v>
      </c>
      <c r="C1631" s="12" t="s">
        <v>1733</v>
      </c>
      <c r="D1631" s="1" t="str">
        <f t="shared" si="50"/>
        <v>福岡県筑後市</v>
      </c>
      <c r="E1631" s="12">
        <v>211</v>
      </c>
      <c r="F1631" s="1">
        <f t="shared" si="51"/>
        <v>1</v>
      </c>
    </row>
    <row r="1632" spans="1:6">
      <c r="A1632" s="12">
        <v>212</v>
      </c>
      <c r="B1632" s="12" t="s">
        <v>1711</v>
      </c>
      <c r="C1632" s="12" t="s">
        <v>1734</v>
      </c>
      <c r="D1632" s="1" t="str">
        <f t="shared" si="50"/>
        <v>福岡県大川市</v>
      </c>
      <c r="E1632" s="12">
        <v>212</v>
      </c>
      <c r="F1632" s="1">
        <f t="shared" si="51"/>
        <v>1</v>
      </c>
    </row>
    <row r="1633" spans="1:6">
      <c r="A1633" s="12">
        <v>213</v>
      </c>
      <c r="B1633" s="12" t="s">
        <v>1711</v>
      </c>
      <c r="C1633" s="12" t="s">
        <v>1735</v>
      </c>
      <c r="D1633" s="1" t="str">
        <f t="shared" si="50"/>
        <v>福岡県行橋市</v>
      </c>
      <c r="E1633" s="12">
        <v>213</v>
      </c>
      <c r="F1633" s="1">
        <f t="shared" si="51"/>
        <v>1</v>
      </c>
    </row>
    <row r="1634" spans="1:6">
      <c r="A1634" s="12">
        <v>214</v>
      </c>
      <c r="B1634" s="12" t="s">
        <v>1711</v>
      </c>
      <c r="C1634" s="12" t="s">
        <v>1736</v>
      </c>
      <c r="D1634" s="1" t="str">
        <f t="shared" si="50"/>
        <v>福岡県豊前市</v>
      </c>
      <c r="E1634" s="12">
        <v>214</v>
      </c>
      <c r="F1634" s="1">
        <f t="shared" si="51"/>
        <v>1</v>
      </c>
    </row>
    <row r="1635" spans="1:6">
      <c r="A1635" s="12">
        <v>215</v>
      </c>
      <c r="B1635" s="12" t="s">
        <v>1711</v>
      </c>
      <c r="C1635" s="12" t="s">
        <v>1737</v>
      </c>
      <c r="D1635" s="1" t="str">
        <f t="shared" si="50"/>
        <v>福岡県中間市</v>
      </c>
      <c r="E1635" s="12">
        <v>215</v>
      </c>
      <c r="F1635" s="1">
        <f t="shared" si="51"/>
        <v>1</v>
      </c>
    </row>
    <row r="1636" spans="1:6">
      <c r="A1636" s="12">
        <v>216</v>
      </c>
      <c r="B1636" s="12" t="s">
        <v>1711</v>
      </c>
      <c r="C1636" s="12" t="s">
        <v>1738</v>
      </c>
      <c r="D1636" s="1" t="str">
        <f t="shared" si="50"/>
        <v>福岡県小郡市</v>
      </c>
      <c r="E1636" s="12">
        <v>216</v>
      </c>
      <c r="F1636" s="1">
        <f t="shared" si="51"/>
        <v>1</v>
      </c>
    </row>
    <row r="1637" spans="1:6">
      <c r="A1637" s="12">
        <v>217</v>
      </c>
      <c r="B1637" s="12" t="s">
        <v>1711</v>
      </c>
      <c r="C1637" s="12" t="s">
        <v>1739</v>
      </c>
      <c r="D1637" s="1" t="str">
        <f t="shared" si="50"/>
        <v>福岡県筑紫野市</v>
      </c>
      <c r="E1637" s="12">
        <v>217</v>
      </c>
      <c r="F1637" s="1">
        <f t="shared" si="51"/>
        <v>1</v>
      </c>
    </row>
    <row r="1638" spans="1:6">
      <c r="A1638" s="12">
        <v>218</v>
      </c>
      <c r="B1638" s="12" t="s">
        <v>1711</v>
      </c>
      <c r="C1638" s="12" t="s">
        <v>1740</v>
      </c>
      <c r="D1638" s="1" t="str">
        <f t="shared" si="50"/>
        <v>福岡県春日市</v>
      </c>
      <c r="E1638" s="12">
        <v>218</v>
      </c>
      <c r="F1638" s="1">
        <f t="shared" si="51"/>
        <v>1</v>
      </c>
    </row>
    <row r="1639" spans="1:6">
      <c r="A1639" s="12">
        <v>219</v>
      </c>
      <c r="B1639" s="12" t="s">
        <v>1711</v>
      </c>
      <c r="C1639" s="12" t="s">
        <v>1741</v>
      </c>
      <c r="D1639" s="1" t="str">
        <f t="shared" si="50"/>
        <v>福岡県大野城市</v>
      </c>
      <c r="E1639" s="12">
        <v>219</v>
      </c>
      <c r="F1639" s="1">
        <f t="shared" si="51"/>
        <v>1</v>
      </c>
    </row>
    <row r="1640" spans="1:6">
      <c r="A1640" s="12">
        <v>220</v>
      </c>
      <c r="B1640" s="12" t="s">
        <v>1711</v>
      </c>
      <c r="C1640" s="12" t="s">
        <v>1742</v>
      </c>
      <c r="D1640" s="1" t="str">
        <f t="shared" si="50"/>
        <v>福岡県宗像市</v>
      </c>
      <c r="E1640" s="12">
        <v>220</v>
      </c>
      <c r="F1640" s="1">
        <f t="shared" si="51"/>
        <v>1</v>
      </c>
    </row>
    <row r="1641" spans="1:6">
      <c r="A1641" s="12">
        <v>221</v>
      </c>
      <c r="B1641" s="12" t="s">
        <v>1711</v>
      </c>
      <c r="C1641" s="12" t="s">
        <v>1743</v>
      </c>
      <c r="D1641" s="1" t="str">
        <f t="shared" si="50"/>
        <v>福岡県太宰府市</v>
      </c>
      <c r="E1641" s="12">
        <v>221</v>
      </c>
      <c r="F1641" s="1">
        <f t="shared" si="51"/>
        <v>1</v>
      </c>
    </row>
    <row r="1642" spans="1:6">
      <c r="A1642" s="12">
        <v>223</v>
      </c>
      <c r="B1642" s="12" t="s">
        <v>1711</v>
      </c>
      <c r="C1642" s="12" t="s">
        <v>1744</v>
      </c>
      <c r="D1642" s="1" t="str">
        <f t="shared" si="50"/>
        <v>福岡県古賀市</v>
      </c>
      <c r="E1642" s="12">
        <v>223</v>
      </c>
      <c r="F1642" s="1">
        <f t="shared" si="51"/>
        <v>1</v>
      </c>
    </row>
    <row r="1643" spans="1:6">
      <c r="A1643" s="12">
        <v>224</v>
      </c>
      <c r="B1643" s="12" t="s">
        <v>1711</v>
      </c>
      <c r="C1643" s="12" t="s">
        <v>1745</v>
      </c>
      <c r="D1643" s="1" t="str">
        <f t="shared" si="50"/>
        <v>福岡県福津市</v>
      </c>
      <c r="E1643" s="12">
        <v>224</v>
      </c>
      <c r="F1643" s="1">
        <f t="shared" si="51"/>
        <v>1</v>
      </c>
    </row>
    <row r="1644" spans="1:6">
      <c r="A1644" s="12">
        <v>225</v>
      </c>
      <c r="B1644" s="12" t="s">
        <v>1711</v>
      </c>
      <c r="C1644" s="12" t="s">
        <v>1746</v>
      </c>
      <c r="D1644" s="1" t="str">
        <f t="shared" si="50"/>
        <v>福岡県うきは市</v>
      </c>
      <c r="E1644" s="12">
        <v>225</v>
      </c>
      <c r="F1644" s="1">
        <f t="shared" si="51"/>
        <v>1</v>
      </c>
    </row>
    <row r="1645" spans="1:6">
      <c r="A1645" s="12">
        <v>226</v>
      </c>
      <c r="B1645" s="12" t="s">
        <v>1711</v>
      </c>
      <c r="C1645" s="12" t="s">
        <v>1747</v>
      </c>
      <c r="D1645" s="1" t="str">
        <f t="shared" si="50"/>
        <v>福岡県宮若市</v>
      </c>
      <c r="E1645" s="12">
        <v>226</v>
      </c>
      <c r="F1645" s="1">
        <f t="shared" si="51"/>
        <v>1</v>
      </c>
    </row>
    <row r="1646" spans="1:6">
      <c r="A1646" s="12">
        <v>227</v>
      </c>
      <c r="B1646" s="12" t="s">
        <v>1711</v>
      </c>
      <c r="C1646" s="12" t="s">
        <v>1748</v>
      </c>
      <c r="D1646" s="1" t="str">
        <f t="shared" si="50"/>
        <v>福岡県嘉麻市</v>
      </c>
      <c r="E1646" s="12">
        <v>227</v>
      </c>
      <c r="F1646" s="1">
        <f t="shared" si="51"/>
        <v>1</v>
      </c>
    </row>
    <row r="1647" spans="1:6">
      <c r="A1647" s="12">
        <v>228</v>
      </c>
      <c r="B1647" s="12" t="s">
        <v>1711</v>
      </c>
      <c r="C1647" s="12" t="s">
        <v>1749</v>
      </c>
      <c r="D1647" s="1" t="str">
        <f t="shared" si="50"/>
        <v>福岡県朝倉市</v>
      </c>
      <c r="E1647" s="12">
        <v>228</v>
      </c>
      <c r="F1647" s="1">
        <f t="shared" si="51"/>
        <v>1</v>
      </c>
    </row>
    <row r="1648" spans="1:6">
      <c r="A1648" s="12">
        <v>229</v>
      </c>
      <c r="B1648" s="12" t="s">
        <v>1711</v>
      </c>
      <c r="C1648" s="12" t="s">
        <v>1750</v>
      </c>
      <c r="D1648" s="1" t="str">
        <f t="shared" si="50"/>
        <v>福岡県みやま市</v>
      </c>
      <c r="E1648" s="12">
        <v>229</v>
      </c>
      <c r="F1648" s="1">
        <f t="shared" si="51"/>
        <v>1</v>
      </c>
    </row>
    <row r="1649" spans="1:6">
      <c r="A1649" s="12">
        <v>230</v>
      </c>
      <c r="B1649" s="12" t="s">
        <v>1711</v>
      </c>
      <c r="C1649" s="12" t="s">
        <v>1751</v>
      </c>
      <c r="D1649" s="1" t="str">
        <f t="shared" si="50"/>
        <v>福岡県糸島市</v>
      </c>
      <c r="E1649" s="12">
        <v>230</v>
      </c>
      <c r="F1649" s="1">
        <f t="shared" si="51"/>
        <v>1</v>
      </c>
    </row>
    <row r="1650" spans="1:6">
      <c r="A1650" s="12">
        <v>231</v>
      </c>
      <c r="B1650" s="12" t="s">
        <v>1711</v>
      </c>
      <c r="C1650" s="12" t="s">
        <v>1752</v>
      </c>
      <c r="D1650" s="1" t="str">
        <f t="shared" si="50"/>
        <v>福岡県那珂川市</v>
      </c>
      <c r="E1650" s="12">
        <v>231</v>
      </c>
      <c r="F1650" s="1">
        <f t="shared" si="51"/>
        <v>1</v>
      </c>
    </row>
    <row r="1651" spans="1:6">
      <c r="A1651" s="12">
        <v>341</v>
      </c>
      <c r="B1651" s="12" t="s">
        <v>1711</v>
      </c>
      <c r="C1651" s="12" t="s">
        <v>1753</v>
      </c>
      <c r="D1651" s="1" t="str">
        <f t="shared" si="50"/>
        <v>福岡県宇美町</v>
      </c>
      <c r="E1651" s="12">
        <v>341</v>
      </c>
      <c r="F1651" s="1">
        <f t="shared" si="51"/>
        <v>1</v>
      </c>
    </row>
    <row r="1652" spans="1:6">
      <c r="A1652" s="12">
        <v>342</v>
      </c>
      <c r="B1652" s="12" t="s">
        <v>1711</v>
      </c>
      <c r="C1652" s="12" t="s">
        <v>1754</v>
      </c>
      <c r="D1652" s="1" t="str">
        <f t="shared" si="50"/>
        <v>福岡県篠栗町</v>
      </c>
      <c r="E1652" s="12">
        <v>342</v>
      </c>
      <c r="F1652" s="1">
        <f t="shared" si="51"/>
        <v>1</v>
      </c>
    </row>
    <row r="1653" spans="1:6">
      <c r="A1653" s="12">
        <v>343</v>
      </c>
      <c r="B1653" s="12" t="s">
        <v>1711</v>
      </c>
      <c r="C1653" s="12" t="s">
        <v>1755</v>
      </c>
      <c r="D1653" s="1" t="str">
        <f t="shared" si="50"/>
        <v>福岡県志免町</v>
      </c>
      <c r="E1653" s="12">
        <v>343</v>
      </c>
      <c r="F1653" s="1">
        <f t="shared" si="51"/>
        <v>1</v>
      </c>
    </row>
    <row r="1654" spans="1:6">
      <c r="A1654" s="12">
        <v>344</v>
      </c>
      <c r="B1654" s="12" t="s">
        <v>1711</v>
      </c>
      <c r="C1654" s="12" t="s">
        <v>1756</v>
      </c>
      <c r="D1654" s="1" t="str">
        <f t="shared" si="50"/>
        <v>福岡県須恵町</v>
      </c>
      <c r="E1654" s="12">
        <v>344</v>
      </c>
      <c r="F1654" s="1">
        <f t="shared" si="51"/>
        <v>1</v>
      </c>
    </row>
    <row r="1655" spans="1:6">
      <c r="A1655" s="12">
        <v>345</v>
      </c>
      <c r="B1655" s="12" t="s">
        <v>1711</v>
      </c>
      <c r="C1655" s="12" t="s">
        <v>1757</v>
      </c>
      <c r="D1655" s="1" t="str">
        <f t="shared" si="50"/>
        <v>福岡県新宮町</v>
      </c>
      <c r="E1655" s="12">
        <v>345</v>
      </c>
      <c r="F1655" s="1">
        <f t="shared" si="51"/>
        <v>1</v>
      </c>
    </row>
    <row r="1656" spans="1:6">
      <c r="A1656" s="12">
        <v>348</v>
      </c>
      <c r="B1656" s="12" t="s">
        <v>1711</v>
      </c>
      <c r="C1656" s="12" t="s">
        <v>1758</v>
      </c>
      <c r="D1656" s="1" t="str">
        <f t="shared" si="50"/>
        <v>福岡県久山町</v>
      </c>
      <c r="E1656" s="12">
        <v>348</v>
      </c>
      <c r="F1656" s="1">
        <f t="shared" si="51"/>
        <v>1</v>
      </c>
    </row>
    <row r="1657" spans="1:6">
      <c r="A1657" s="12">
        <v>349</v>
      </c>
      <c r="B1657" s="12" t="s">
        <v>1711</v>
      </c>
      <c r="C1657" s="12" t="s">
        <v>1759</v>
      </c>
      <c r="D1657" s="1" t="str">
        <f t="shared" si="50"/>
        <v>福岡県粕屋町</v>
      </c>
      <c r="E1657" s="12">
        <v>349</v>
      </c>
      <c r="F1657" s="1">
        <f t="shared" si="51"/>
        <v>1</v>
      </c>
    </row>
    <row r="1658" spans="1:6">
      <c r="A1658" s="12">
        <v>381</v>
      </c>
      <c r="B1658" s="12" t="s">
        <v>1711</v>
      </c>
      <c r="C1658" s="12" t="s">
        <v>1760</v>
      </c>
      <c r="D1658" s="1" t="str">
        <f t="shared" si="50"/>
        <v>福岡県芦屋町</v>
      </c>
      <c r="E1658" s="12">
        <v>381</v>
      </c>
      <c r="F1658" s="1">
        <f t="shared" si="51"/>
        <v>1</v>
      </c>
    </row>
    <row r="1659" spans="1:6">
      <c r="A1659" s="12">
        <v>382</v>
      </c>
      <c r="B1659" s="12" t="s">
        <v>1711</v>
      </c>
      <c r="C1659" s="12" t="s">
        <v>1761</v>
      </c>
      <c r="D1659" s="1" t="str">
        <f t="shared" si="50"/>
        <v>福岡県水巻町</v>
      </c>
      <c r="E1659" s="12">
        <v>382</v>
      </c>
      <c r="F1659" s="1">
        <f t="shared" si="51"/>
        <v>1</v>
      </c>
    </row>
    <row r="1660" spans="1:6">
      <c r="A1660" s="12">
        <v>383</v>
      </c>
      <c r="B1660" s="12" t="s">
        <v>1711</v>
      </c>
      <c r="C1660" s="12" t="s">
        <v>1762</v>
      </c>
      <c r="D1660" s="1" t="str">
        <f t="shared" si="50"/>
        <v>福岡県岡垣町</v>
      </c>
      <c r="E1660" s="12">
        <v>383</v>
      </c>
      <c r="F1660" s="1">
        <f t="shared" si="51"/>
        <v>1</v>
      </c>
    </row>
    <row r="1661" spans="1:6">
      <c r="A1661" s="12">
        <v>384</v>
      </c>
      <c r="B1661" s="12" t="s">
        <v>1711</v>
      </c>
      <c r="C1661" s="12" t="s">
        <v>1763</v>
      </c>
      <c r="D1661" s="1" t="str">
        <f t="shared" si="50"/>
        <v>福岡県遠賀町</v>
      </c>
      <c r="E1661" s="12">
        <v>384</v>
      </c>
      <c r="F1661" s="1">
        <f t="shared" si="51"/>
        <v>1</v>
      </c>
    </row>
    <row r="1662" spans="1:6">
      <c r="A1662" s="12">
        <v>401</v>
      </c>
      <c r="B1662" s="12" t="s">
        <v>1711</v>
      </c>
      <c r="C1662" s="12" t="s">
        <v>1764</v>
      </c>
      <c r="D1662" s="1" t="str">
        <f t="shared" si="50"/>
        <v>福岡県小竹町</v>
      </c>
      <c r="E1662" s="12">
        <v>401</v>
      </c>
      <c r="F1662" s="1">
        <f t="shared" si="51"/>
        <v>1</v>
      </c>
    </row>
    <row r="1663" spans="1:6">
      <c r="A1663" s="12">
        <v>402</v>
      </c>
      <c r="B1663" s="12" t="s">
        <v>1711</v>
      </c>
      <c r="C1663" s="12" t="s">
        <v>1765</v>
      </c>
      <c r="D1663" s="1" t="str">
        <f t="shared" ref="D1663:D1726" si="52">B1663&amp;C1663</f>
        <v>福岡県鞍手町</v>
      </c>
      <c r="E1663" s="12">
        <v>402</v>
      </c>
      <c r="F1663" s="1">
        <f t="shared" si="51"/>
        <v>1</v>
      </c>
    </row>
    <row r="1664" spans="1:6">
      <c r="A1664" s="12">
        <v>421</v>
      </c>
      <c r="B1664" s="12" t="s">
        <v>1711</v>
      </c>
      <c r="C1664" s="12" t="s">
        <v>1766</v>
      </c>
      <c r="D1664" s="1" t="str">
        <f t="shared" si="52"/>
        <v>福岡県桂川町</v>
      </c>
      <c r="E1664" s="12">
        <v>421</v>
      </c>
      <c r="F1664" s="1">
        <f t="shared" si="51"/>
        <v>1</v>
      </c>
    </row>
    <row r="1665" spans="1:6">
      <c r="A1665" s="12">
        <v>447</v>
      </c>
      <c r="B1665" s="12" t="s">
        <v>1711</v>
      </c>
      <c r="C1665" s="12" t="s">
        <v>1767</v>
      </c>
      <c r="D1665" s="1" t="str">
        <f t="shared" si="52"/>
        <v>福岡県筑前町</v>
      </c>
      <c r="E1665" s="12">
        <v>447</v>
      </c>
      <c r="F1665" s="1">
        <f t="shared" si="51"/>
        <v>1</v>
      </c>
    </row>
    <row r="1666" spans="1:6">
      <c r="A1666" s="12">
        <v>448</v>
      </c>
      <c r="B1666" s="12" t="s">
        <v>1711</v>
      </c>
      <c r="C1666" s="12" t="s">
        <v>1768</v>
      </c>
      <c r="D1666" s="1" t="str">
        <f t="shared" si="52"/>
        <v>福岡県東峰村</v>
      </c>
      <c r="E1666" s="12">
        <v>448</v>
      </c>
      <c r="F1666" s="1">
        <f t="shared" ref="F1666:F1729" si="53">COUNTIF(D:D,D1666)</f>
        <v>1</v>
      </c>
    </row>
    <row r="1667" spans="1:6">
      <c r="A1667" s="12">
        <v>503</v>
      </c>
      <c r="B1667" s="12" t="s">
        <v>1711</v>
      </c>
      <c r="C1667" s="12" t="s">
        <v>1769</v>
      </c>
      <c r="D1667" s="1" t="str">
        <f t="shared" si="52"/>
        <v>福岡県大刀洗町</v>
      </c>
      <c r="E1667" s="12">
        <v>503</v>
      </c>
      <c r="F1667" s="1">
        <f t="shared" si="53"/>
        <v>1</v>
      </c>
    </row>
    <row r="1668" spans="1:6">
      <c r="A1668" s="12">
        <v>522</v>
      </c>
      <c r="B1668" s="12" t="s">
        <v>1711</v>
      </c>
      <c r="C1668" s="12" t="s">
        <v>1770</v>
      </c>
      <c r="D1668" s="1" t="str">
        <f t="shared" si="52"/>
        <v>福岡県大木町</v>
      </c>
      <c r="E1668" s="12">
        <v>522</v>
      </c>
      <c r="F1668" s="1">
        <f t="shared" si="53"/>
        <v>1</v>
      </c>
    </row>
    <row r="1669" spans="1:6">
      <c r="A1669" s="12">
        <v>544</v>
      </c>
      <c r="B1669" s="12" t="s">
        <v>1711</v>
      </c>
      <c r="C1669" s="12" t="s">
        <v>1481</v>
      </c>
      <c r="D1669" s="1" t="str">
        <f t="shared" si="52"/>
        <v>福岡県広川町</v>
      </c>
      <c r="E1669" s="12">
        <v>544</v>
      </c>
      <c r="F1669" s="1">
        <f t="shared" si="53"/>
        <v>1</v>
      </c>
    </row>
    <row r="1670" spans="1:6">
      <c r="A1670" s="12">
        <v>601</v>
      </c>
      <c r="B1670" s="12" t="s">
        <v>1711</v>
      </c>
      <c r="C1670" s="12" t="s">
        <v>1771</v>
      </c>
      <c r="D1670" s="1" t="str">
        <f t="shared" si="52"/>
        <v>福岡県香春町</v>
      </c>
      <c r="E1670" s="12">
        <v>601</v>
      </c>
      <c r="F1670" s="1">
        <f t="shared" si="53"/>
        <v>1</v>
      </c>
    </row>
    <row r="1671" spans="1:6">
      <c r="A1671" s="12">
        <v>602</v>
      </c>
      <c r="B1671" s="12" t="s">
        <v>1711</v>
      </c>
      <c r="C1671" s="12" t="s">
        <v>1772</v>
      </c>
      <c r="D1671" s="1" t="str">
        <f t="shared" si="52"/>
        <v>福岡県添田町</v>
      </c>
      <c r="E1671" s="12">
        <v>602</v>
      </c>
      <c r="F1671" s="1">
        <f t="shared" si="53"/>
        <v>1</v>
      </c>
    </row>
    <row r="1672" spans="1:6">
      <c r="A1672" s="12">
        <v>604</v>
      </c>
      <c r="B1672" s="12" t="s">
        <v>1711</v>
      </c>
      <c r="C1672" s="12" t="s">
        <v>1773</v>
      </c>
      <c r="D1672" s="1" t="str">
        <f t="shared" si="52"/>
        <v>福岡県糸田町</v>
      </c>
      <c r="E1672" s="12">
        <v>604</v>
      </c>
      <c r="F1672" s="1">
        <f t="shared" si="53"/>
        <v>1</v>
      </c>
    </row>
    <row r="1673" spans="1:6">
      <c r="A1673" s="12">
        <v>605</v>
      </c>
      <c r="B1673" s="12" t="s">
        <v>1711</v>
      </c>
      <c r="C1673" s="12" t="s">
        <v>387</v>
      </c>
      <c r="D1673" s="1" t="str">
        <f t="shared" si="52"/>
        <v>福岡県川崎町</v>
      </c>
      <c r="E1673" s="12">
        <v>605</v>
      </c>
      <c r="F1673" s="1">
        <f t="shared" si="53"/>
        <v>1</v>
      </c>
    </row>
    <row r="1674" spans="1:6">
      <c r="A1674" s="12">
        <v>608</v>
      </c>
      <c r="B1674" s="12" t="s">
        <v>1711</v>
      </c>
      <c r="C1674" s="12" t="s">
        <v>1774</v>
      </c>
      <c r="D1674" s="1" t="str">
        <f t="shared" si="52"/>
        <v>福岡県大任町</v>
      </c>
      <c r="E1674" s="12">
        <v>608</v>
      </c>
      <c r="F1674" s="1">
        <f t="shared" si="53"/>
        <v>1</v>
      </c>
    </row>
    <row r="1675" spans="1:6">
      <c r="A1675" s="12">
        <v>609</v>
      </c>
      <c r="B1675" s="12" t="s">
        <v>1711</v>
      </c>
      <c r="C1675" s="12" t="s">
        <v>1775</v>
      </c>
      <c r="D1675" s="1" t="str">
        <f t="shared" si="52"/>
        <v>福岡県赤村</v>
      </c>
      <c r="E1675" s="12">
        <v>609</v>
      </c>
      <c r="F1675" s="1">
        <f t="shared" si="53"/>
        <v>1</v>
      </c>
    </row>
    <row r="1676" spans="1:6">
      <c r="A1676" s="12">
        <v>610</v>
      </c>
      <c r="B1676" s="12" t="s">
        <v>1711</v>
      </c>
      <c r="C1676" s="12" t="s">
        <v>1776</v>
      </c>
      <c r="D1676" s="1" t="str">
        <f t="shared" si="52"/>
        <v>福岡県福智町</v>
      </c>
      <c r="E1676" s="12">
        <v>610</v>
      </c>
      <c r="F1676" s="1">
        <f t="shared" si="53"/>
        <v>1</v>
      </c>
    </row>
    <row r="1677" spans="1:6">
      <c r="A1677" s="12">
        <v>621</v>
      </c>
      <c r="B1677" s="12" t="s">
        <v>1711</v>
      </c>
      <c r="C1677" s="12" t="s">
        <v>1777</v>
      </c>
      <c r="D1677" s="1" t="str">
        <f t="shared" si="52"/>
        <v>福岡県苅田町</v>
      </c>
      <c r="E1677" s="12">
        <v>621</v>
      </c>
      <c r="F1677" s="1">
        <f t="shared" si="53"/>
        <v>1</v>
      </c>
    </row>
    <row r="1678" spans="1:6">
      <c r="A1678" s="12">
        <v>625</v>
      </c>
      <c r="B1678" s="12" t="s">
        <v>1711</v>
      </c>
      <c r="C1678" s="12" t="s">
        <v>1778</v>
      </c>
      <c r="D1678" s="1" t="str">
        <f t="shared" si="52"/>
        <v>福岡県みやこ町</v>
      </c>
      <c r="E1678" s="12">
        <v>625</v>
      </c>
      <c r="F1678" s="1">
        <f t="shared" si="53"/>
        <v>1</v>
      </c>
    </row>
    <row r="1679" spans="1:6">
      <c r="A1679" s="12">
        <v>642</v>
      </c>
      <c r="B1679" s="12" t="s">
        <v>1711</v>
      </c>
      <c r="C1679" s="12" t="s">
        <v>1779</v>
      </c>
      <c r="D1679" s="1" t="str">
        <f t="shared" si="52"/>
        <v>福岡県吉富町</v>
      </c>
      <c r="E1679" s="12">
        <v>642</v>
      </c>
      <c r="F1679" s="1">
        <f t="shared" si="53"/>
        <v>1</v>
      </c>
    </row>
    <row r="1680" spans="1:6">
      <c r="A1680" s="12">
        <v>646</v>
      </c>
      <c r="B1680" s="12" t="s">
        <v>1711</v>
      </c>
      <c r="C1680" s="12" t="s">
        <v>1780</v>
      </c>
      <c r="D1680" s="1" t="str">
        <f t="shared" si="52"/>
        <v>福岡県上毛町</v>
      </c>
      <c r="E1680" s="12">
        <v>646</v>
      </c>
      <c r="F1680" s="1">
        <f t="shared" si="53"/>
        <v>1</v>
      </c>
    </row>
    <row r="1681" spans="1:6">
      <c r="A1681" s="12">
        <v>647</v>
      </c>
      <c r="B1681" s="12" t="s">
        <v>1711</v>
      </c>
      <c r="C1681" s="12" t="s">
        <v>1781</v>
      </c>
      <c r="D1681" s="1" t="str">
        <f t="shared" si="52"/>
        <v>福岡県築上町</v>
      </c>
      <c r="E1681" s="12">
        <v>647</v>
      </c>
      <c r="F1681" s="1">
        <f t="shared" si="53"/>
        <v>1</v>
      </c>
    </row>
    <row r="1682" spans="1:6">
      <c r="A1682" s="12">
        <v>201</v>
      </c>
      <c r="B1682" s="12" t="s">
        <v>1782</v>
      </c>
      <c r="C1682" s="12" t="s">
        <v>1783</v>
      </c>
      <c r="D1682" s="1" t="str">
        <f t="shared" si="52"/>
        <v>佐賀県佐賀市</v>
      </c>
      <c r="E1682" s="12">
        <v>201</v>
      </c>
      <c r="F1682" s="1">
        <f t="shared" si="53"/>
        <v>1</v>
      </c>
    </row>
    <row r="1683" spans="1:6">
      <c r="A1683" s="12">
        <v>202</v>
      </c>
      <c r="B1683" s="12" t="s">
        <v>1782</v>
      </c>
      <c r="C1683" s="12" t="s">
        <v>1784</v>
      </c>
      <c r="D1683" s="1" t="str">
        <f t="shared" si="52"/>
        <v>佐賀県唐津市</v>
      </c>
      <c r="E1683" s="12">
        <v>202</v>
      </c>
      <c r="F1683" s="1">
        <f t="shared" si="53"/>
        <v>1</v>
      </c>
    </row>
    <row r="1684" spans="1:6">
      <c r="A1684" s="12">
        <v>203</v>
      </c>
      <c r="B1684" s="12" t="s">
        <v>1782</v>
      </c>
      <c r="C1684" s="12" t="s">
        <v>1785</v>
      </c>
      <c r="D1684" s="1" t="str">
        <f t="shared" si="52"/>
        <v>佐賀県鳥栖市</v>
      </c>
      <c r="E1684" s="12">
        <v>203</v>
      </c>
      <c r="F1684" s="1">
        <f t="shared" si="53"/>
        <v>1</v>
      </c>
    </row>
    <row r="1685" spans="1:6">
      <c r="A1685" s="12">
        <v>204</v>
      </c>
      <c r="B1685" s="12" t="s">
        <v>1782</v>
      </c>
      <c r="C1685" s="12" t="s">
        <v>1786</v>
      </c>
      <c r="D1685" s="1" t="str">
        <f t="shared" si="52"/>
        <v>佐賀県多久市</v>
      </c>
      <c r="E1685" s="12">
        <v>204</v>
      </c>
      <c r="F1685" s="1">
        <f t="shared" si="53"/>
        <v>1</v>
      </c>
    </row>
    <row r="1686" spans="1:6">
      <c r="A1686" s="12">
        <v>205</v>
      </c>
      <c r="B1686" s="12" t="s">
        <v>1782</v>
      </c>
      <c r="C1686" s="12" t="s">
        <v>1787</v>
      </c>
      <c r="D1686" s="1" t="str">
        <f t="shared" si="52"/>
        <v>佐賀県伊万里市</v>
      </c>
      <c r="E1686" s="12">
        <v>205</v>
      </c>
      <c r="F1686" s="1">
        <f t="shared" si="53"/>
        <v>1</v>
      </c>
    </row>
    <row r="1687" spans="1:6">
      <c r="A1687" s="12">
        <v>206</v>
      </c>
      <c r="B1687" s="12" t="s">
        <v>1782</v>
      </c>
      <c r="C1687" s="12" t="s">
        <v>1788</v>
      </c>
      <c r="D1687" s="1" t="str">
        <f t="shared" si="52"/>
        <v>佐賀県武雄市</v>
      </c>
      <c r="E1687" s="12">
        <v>206</v>
      </c>
      <c r="F1687" s="1">
        <f t="shared" si="53"/>
        <v>1</v>
      </c>
    </row>
    <row r="1688" spans="1:6">
      <c r="A1688" s="12">
        <v>207</v>
      </c>
      <c r="B1688" s="12" t="s">
        <v>1782</v>
      </c>
      <c r="C1688" s="12" t="s">
        <v>1789</v>
      </c>
      <c r="D1688" s="1" t="str">
        <f t="shared" si="52"/>
        <v>佐賀県鹿島市</v>
      </c>
      <c r="E1688" s="12">
        <v>207</v>
      </c>
      <c r="F1688" s="1">
        <f t="shared" si="53"/>
        <v>1</v>
      </c>
    </row>
    <row r="1689" spans="1:6">
      <c r="A1689" s="12">
        <v>208</v>
      </c>
      <c r="B1689" s="12" t="s">
        <v>1782</v>
      </c>
      <c r="C1689" s="12" t="s">
        <v>1790</v>
      </c>
      <c r="D1689" s="1" t="str">
        <f t="shared" si="52"/>
        <v>佐賀県小城市</v>
      </c>
      <c r="E1689" s="12">
        <v>208</v>
      </c>
      <c r="F1689" s="1">
        <f t="shared" si="53"/>
        <v>1</v>
      </c>
    </row>
    <row r="1690" spans="1:6">
      <c r="A1690" s="12">
        <v>209</v>
      </c>
      <c r="B1690" s="12" t="s">
        <v>1782</v>
      </c>
      <c r="C1690" s="12" t="s">
        <v>1791</v>
      </c>
      <c r="D1690" s="1" t="str">
        <f t="shared" si="52"/>
        <v>佐賀県嬉野市</v>
      </c>
      <c r="E1690" s="12">
        <v>209</v>
      </c>
      <c r="F1690" s="1">
        <f t="shared" si="53"/>
        <v>1</v>
      </c>
    </row>
    <row r="1691" spans="1:6">
      <c r="A1691" s="12">
        <v>210</v>
      </c>
      <c r="B1691" s="12" t="s">
        <v>1782</v>
      </c>
      <c r="C1691" s="12" t="s">
        <v>1792</v>
      </c>
      <c r="D1691" s="1" t="str">
        <f t="shared" si="52"/>
        <v>佐賀県神埼市</v>
      </c>
      <c r="E1691" s="12">
        <v>210</v>
      </c>
      <c r="F1691" s="1">
        <f t="shared" si="53"/>
        <v>1</v>
      </c>
    </row>
    <row r="1692" spans="1:6">
      <c r="A1692" s="12">
        <v>327</v>
      </c>
      <c r="B1692" s="12" t="s">
        <v>1782</v>
      </c>
      <c r="C1692" s="12" t="s">
        <v>1793</v>
      </c>
      <c r="D1692" s="1" t="str">
        <f t="shared" si="52"/>
        <v>佐賀県吉野ヶ里町</v>
      </c>
      <c r="E1692" s="12">
        <v>327</v>
      </c>
      <c r="F1692" s="1">
        <f t="shared" si="53"/>
        <v>1</v>
      </c>
    </row>
    <row r="1693" spans="1:6">
      <c r="A1693" s="12">
        <v>341</v>
      </c>
      <c r="B1693" s="12" t="s">
        <v>1782</v>
      </c>
      <c r="C1693" s="12" t="s">
        <v>1794</v>
      </c>
      <c r="D1693" s="1" t="str">
        <f t="shared" si="52"/>
        <v>佐賀県基山町</v>
      </c>
      <c r="E1693" s="12">
        <v>341</v>
      </c>
      <c r="F1693" s="1">
        <f t="shared" si="53"/>
        <v>1</v>
      </c>
    </row>
    <row r="1694" spans="1:6">
      <c r="A1694" s="12">
        <v>345</v>
      </c>
      <c r="B1694" s="12" t="s">
        <v>1782</v>
      </c>
      <c r="C1694" s="12" t="s">
        <v>1795</v>
      </c>
      <c r="D1694" s="1" t="str">
        <f t="shared" si="52"/>
        <v>佐賀県上峰町</v>
      </c>
      <c r="E1694" s="12">
        <v>345</v>
      </c>
      <c r="F1694" s="1">
        <f t="shared" si="53"/>
        <v>1</v>
      </c>
    </row>
    <row r="1695" spans="1:6">
      <c r="A1695" s="12">
        <v>346</v>
      </c>
      <c r="B1695" s="12" t="s">
        <v>1782</v>
      </c>
      <c r="C1695" s="12" t="s">
        <v>1796</v>
      </c>
      <c r="D1695" s="1" t="str">
        <f t="shared" si="52"/>
        <v>佐賀県みやき町</v>
      </c>
      <c r="E1695" s="12">
        <v>346</v>
      </c>
      <c r="F1695" s="1">
        <f t="shared" si="53"/>
        <v>1</v>
      </c>
    </row>
    <row r="1696" spans="1:6">
      <c r="A1696" s="12">
        <v>387</v>
      </c>
      <c r="B1696" s="12" t="s">
        <v>1782</v>
      </c>
      <c r="C1696" s="12" t="s">
        <v>1797</v>
      </c>
      <c r="D1696" s="1" t="str">
        <f t="shared" si="52"/>
        <v>佐賀県玄海町</v>
      </c>
      <c r="E1696" s="12">
        <v>387</v>
      </c>
      <c r="F1696" s="1">
        <f t="shared" si="53"/>
        <v>1</v>
      </c>
    </row>
    <row r="1697" spans="1:6">
      <c r="A1697" s="12">
        <v>401</v>
      </c>
      <c r="B1697" s="12" t="s">
        <v>1782</v>
      </c>
      <c r="C1697" s="12" t="s">
        <v>1798</v>
      </c>
      <c r="D1697" s="1" t="str">
        <f t="shared" si="52"/>
        <v>佐賀県有田町</v>
      </c>
      <c r="E1697" s="12">
        <v>401</v>
      </c>
      <c r="F1697" s="1">
        <f t="shared" si="53"/>
        <v>1</v>
      </c>
    </row>
    <row r="1698" spans="1:6">
      <c r="A1698" s="12">
        <v>423</v>
      </c>
      <c r="B1698" s="12" t="s">
        <v>1782</v>
      </c>
      <c r="C1698" s="12" t="s">
        <v>1799</v>
      </c>
      <c r="D1698" s="1" t="str">
        <f t="shared" si="52"/>
        <v>佐賀県大町町</v>
      </c>
      <c r="E1698" s="12">
        <v>423</v>
      </c>
      <c r="F1698" s="1">
        <f t="shared" si="53"/>
        <v>1</v>
      </c>
    </row>
    <row r="1699" spans="1:6">
      <c r="A1699" s="12">
        <v>424</v>
      </c>
      <c r="B1699" s="12" t="s">
        <v>1782</v>
      </c>
      <c r="C1699" s="12" t="s">
        <v>1800</v>
      </c>
      <c r="D1699" s="1" t="str">
        <f t="shared" si="52"/>
        <v>佐賀県江北町</v>
      </c>
      <c r="E1699" s="12">
        <v>424</v>
      </c>
      <c r="F1699" s="1">
        <f t="shared" si="53"/>
        <v>1</v>
      </c>
    </row>
    <row r="1700" spans="1:6">
      <c r="A1700" s="12">
        <v>425</v>
      </c>
      <c r="B1700" s="12" t="s">
        <v>1782</v>
      </c>
      <c r="C1700" s="12" t="s">
        <v>1801</v>
      </c>
      <c r="D1700" s="1" t="str">
        <f t="shared" si="52"/>
        <v>佐賀県白石町</v>
      </c>
      <c r="E1700" s="12">
        <v>425</v>
      </c>
      <c r="F1700" s="1">
        <f t="shared" si="53"/>
        <v>1</v>
      </c>
    </row>
    <row r="1701" spans="1:6">
      <c r="A1701" s="12">
        <v>441</v>
      </c>
      <c r="B1701" s="12" t="s">
        <v>1782</v>
      </c>
      <c r="C1701" s="12" t="s">
        <v>1802</v>
      </c>
      <c r="D1701" s="1" t="str">
        <f t="shared" si="52"/>
        <v>佐賀県太良町</v>
      </c>
      <c r="E1701" s="12">
        <v>441</v>
      </c>
      <c r="F1701" s="1">
        <f t="shared" si="53"/>
        <v>1</v>
      </c>
    </row>
    <row r="1702" spans="1:6">
      <c r="A1702" s="12">
        <v>201</v>
      </c>
      <c r="B1702" s="12" t="s">
        <v>1803</v>
      </c>
      <c r="C1702" s="12" t="s">
        <v>1804</v>
      </c>
      <c r="D1702" s="1" t="str">
        <f t="shared" si="52"/>
        <v>長崎県長崎市</v>
      </c>
      <c r="E1702" s="12">
        <v>201</v>
      </c>
      <c r="F1702" s="1">
        <f t="shared" si="53"/>
        <v>1</v>
      </c>
    </row>
    <row r="1703" spans="1:6">
      <c r="A1703" s="12">
        <v>202</v>
      </c>
      <c r="B1703" s="12" t="s">
        <v>1803</v>
      </c>
      <c r="C1703" s="12" t="s">
        <v>1805</v>
      </c>
      <c r="D1703" s="1" t="str">
        <f t="shared" si="52"/>
        <v>長崎県佐世保市</v>
      </c>
      <c r="E1703" s="12">
        <v>202</v>
      </c>
      <c r="F1703" s="1">
        <f t="shared" si="53"/>
        <v>1</v>
      </c>
    </row>
    <row r="1704" spans="1:6">
      <c r="A1704" s="12">
        <v>203</v>
      </c>
      <c r="B1704" s="12" t="s">
        <v>1803</v>
      </c>
      <c r="C1704" s="12" t="s">
        <v>1806</v>
      </c>
      <c r="D1704" s="1" t="str">
        <f t="shared" si="52"/>
        <v>長崎県島原市</v>
      </c>
      <c r="E1704" s="12">
        <v>203</v>
      </c>
      <c r="F1704" s="1">
        <f t="shared" si="53"/>
        <v>1</v>
      </c>
    </row>
    <row r="1705" spans="1:6">
      <c r="A1705" s="12">
        <v>204</v>
      </c>
      <c r="B1705" s="12" t="s">
        <v>1803</v>
      </c>
      <c r="C1705" s="12" t="s">
        <v>1807</v>
      </c>
      <c r="D1705" s="1" t="str">
        <f t="shared" si="52"/>
        <v>長崎県諫早市</v>
      </c>
      <c r="E1705" s="12">
        <v>204</v>
      </c>
      <c r="F1705" s="1">
        <f t="shared" si="53"/>
        <v>1</v>
      </c>
    </row>
    <row r="1706" spans="1:6">
      <c r="A1706" s="12">
        <v>205</v>
      </c>
      <c r="B1706" s="12" t="s">
        <v>1803</v>
      </c>
      <c r="C1706" s="12" t="s">
        <v>1808</v>
      </c>
      <c r="D1706" s="1" t="str">
        <f t="shared" si="52"/>
        <v>長崎県大村市</v>
      </c>
      <c r="E1706" s="12">
        <v>205</v>
      </c>
      <c r="F1706" s="1">
        <f t="shared" si="53"/>
        <v>1</v>
      </c>
    </row>
    <row r="1707" spans="1:6">
      <c r="A1707" s="12">
        <v>207</v>
      </c>
      <c r="B1707" s="12" t="s">
        <v>1803</v>
      </c>
      <c r="C1707" s="12" t="s">
        <v>1809</v>
      </c>
      <c r="D1707" s="1" t="str">
        <f t="shared" si="52"/>
        <v>長崎県平戸市</v>
      </c>
      <c r="E1707" s="12">
        <v>207</v>
      </c>
      <c r="F1707" s="1">
        <f t="shared" si="53"/>
        <v>1</v>
      </c>
    </row>
    <row r="1708" spans="1:6">
      <c r="A1708" s="12">
        <v>208</v>
      </c>
      <c r="B1708" s="12" t="s">
        <v>1803</v>
      </c>
      <c r="C1708" s="12" t="s">
        <v>1810</v>
      </c>
      <c r="D1708" s="1" t="str">
        <f t="shared" si="52"/>
        <v>長崎県松浦市</v>
      </c>
      <c r="E1708" s="12">
        <v>208</v>
      </c>
      <c r="F1708" s="1">
        <f t="shared" si="53"/>
        <v>1</v>
      </c>
    </row>
    <row r="1709" spans="1:6">
      <c r="A1709" s="12">
        <v>209</v>
      </c>
      <c r="B1709" s="12" t="s">
        <v>1803</v>
      </c>
      <c r="C1709" s="12" t="s">
        <v>1811</v>
      </c>
      <c r="D1709" s="1" t="str">
        <f t="shared" si="52"/>
        <v>長崎県対馬市</v>
      </c>
      <c r="E1709" s="12">
        <v>209</v>
      </c>
      <c r="F1709" s="1">
        <f t="shared" si="53"/>
        <v>1</v>
      </c>
    </row>
    <row r="1710" spans="1:6">
      <c r="A1710" s="12">
        <v>210</v>
      </c>
      <c r="B1710" s="12" t="s">
        <v>1803</v>
      </c>
      <c r="C1710" s="12" t="s">
        <v>1812</v>
      </c>
      <c r="D1710" s="1" t="str">
        <f t="shared" si="52"/>
        <v>長崎県壱岐市</v>
      </c>
      <c r="E1710" s="12">
        <v>210</v>
      </c>
      <c r="F1710" s="1">
        <f t="shared" si="53"/>
        <v>1</v>
      </c>
    </row>
    <row r="1711" spans="1:6">
      <c r="A1711" s="12">
        <v>211</v>
      </c>
      <c r="B1711" s="12" t="s">
        <v>1803</v>
      </c>
      <c r="C1711" s="12" t="s">
        <v>1813</v>
      </c>
      <c r="D1711" s="1" t="str">
        <f t="shared" si="52"/>
        <v>長崎県五島市</v>
      </c>
      <c r="E1711" s="12">
        <v>211</v>
      </c>
      <c r="F1711" s="1">
        <f t="shared" si="53"/>
        <v>1</v>
      </c>
    </row>
    <row r="1712" spans="1:6">
      <c r="A1712" s="12">
        <v>212</v>
      </c>
      <c r="B1712" s="12" t="s">
        <v>1803</v>
      </c>
      <c r="C1712" s="12" t="s">
        <v>1814</v>
      </c>
      <c r="D1712" s="1" t="str">
        <f t="shared" si="52"/>
        <v>長崎県西海市</v>
      </c>
      <c r="E1712" s="12">
        <v>212</v>
      </c>
      <c r="F1712" s="1">
        <f t="shared" si="53"/>
        <v>1</v>
      </c>
    </row>
    <row r="1713" spans="1:6">
      <c r="A1713" s="12">
        <v>213</v>
      </c>
      <c r="B1713" s="12" t="s">
        <v>1803</v>
      </c>
      <c r="C1713" s="12" t="s">
        <v>1815</v>
      </c>
      <c r="D1713" s="1" t="str">
        <f t="shared" si="52"/>
        <v>長崎県雲仙市</v>
      </c>
      <c r="E1713" s="12">
        <v>213</v>
      </c>
      <c r="F1713" s="1">
        <f t="shared" si="53"/>
        <v>1</v>
      </c>
    </row>
    <row r="1714" spans="1:6">
      <c r="A1714" s="12">
        <v>214</v>
      </c>
      <c r="B1714" s="12" t="s">
        <v>1803</v>
      </c>
      <c r="C1714" s="12" t="s">
        <v>1816</v>
      </c>
      <c r="D1714" s="1" t="str">
        <f t="shared" si="52"/>
        <v>長崎県南島原市</v>
      </c>
      <c r="E1714" s="12">
        <v>214</v>
      </c>
      <c r="F1714" s="1">
        <f t="shared" si="53"/>
        <v>1</v>
      </c>
    </row>
    <row r="1715" spans="1:6">
      <c r="A1715" s="12">
        <v>307</v>
      </c>
      <c r="B1715" s="12" t="s">
        <v>1803</v>
      </c>
      <c r="C1715" s="12" t="s">
        <v>1817</v>
      </c>
      <c r="D1715" s="1" t="str">
        <f t="shared" si="52"/>
        <v>長崎県長与町</v>
      </c>
      <c r="E1715" s="12">
        <v>307</v>
      </c>
      <c r="F1715" s="1">
        <f t="shared" si="53"/>
        <v>1</v>
      </c>
    </row>
    <row r="1716" spans="1:6">
      <c r="A1716" s="12">
        <v>308</v>
      </c>
      <c r="B1716" s="12" t="s">
        <v>1803</v>
      </c>
      <c r="C1716" s="12" t="s">
        <v>1818</v>
      </c>
      <c r="D1716" s="1" t="str">
        <f t="shared" si="52"/>
        <v>長崎県時津町</v>
      </c>
      <c r="E1716" s="12">
        <v>308</v>
      </c>
      <c r="F1716" s="1">
        <f t="shared" si="53"/>
        <v>1</v>
      </c>
    </row>
    <row r="1717" spans="1:6">
      <c r="A1717" s="12">
        <v>321</v>
      </c>
      <c r="B1717" s="12" t="s">
        <v>1803</v>
      </c>
      <c r="C1717" s="12" t="s">
        <v>1819</v>
      </c>
      <c r="D1717" s="1" t="str">
        <f t="shared" si="52"/>
        <v>長崎県東彼杵町</v>
      </c>
      <c r="E1717" s="12">
        <v>321</v>
      </c>
      <c r="F1717" s="1">
        <f t="shared" si="53"/>
        <v>1</v>
      </c>
    </row>
    <row r="1718" spans="1:6">
      <c r="A1718" s="12">
        <v>322</v>
      </c>
      <c r="B1718" s="12" t="s">
        <v>1803</v>
      </c>
      <c r="C1718" s="12" t="s">
        <v>1820</v>
      </c>
      <c r="D1718" s="1" t="str">
        <f t="shared" si="52"/>
        <v>長崎県川棚町</v>
      </c>
      <c r="E1718" s="12">
        <v>322</v>
      </c>
      <c r="F1718" s="1">
        <f t="shared" si="53"/>
        <v>1</v>
      </c>
    </row>
    <row r="1719" spans="1:6">
      <c r="A1719" s="12">
        <v>323</v>
      </c>
      <c r="B1719" s="12" t="s">
        <v>1803</v>
      </c>
      <c r="C1719" s="12" t="s">
        <v>1821</v>
      </c>
      <c r="D1719" s="1" t="str">
        <f t="shared" si="52"/>
        <v>長崎県波佐見町</v>
      </c>
      <c r="E1719" s="12">
        <v>323</v>
      </c>
      <c r="F1719" s="1">
        <f t="shared" si="53"/>
        <v>1</v>
      </c>
    </row>
    <row r="1720" spans="1:6">
      <c r="A1720" s="12">
        <v>383</v>
      </c>
      <c r="B1720" s="12" t="s">
        <v>1803</v>
      </c>
      <c r="C1720" s="12" t="s">
        <v>1822</v>
      </c>
      <c r="D1720" s="1" t="str">
        <f t="shared" si="52"/>
        <v>長崎県小値賀町</v>
      </c>
      <c r="E1720" s="12">
        <v>383</v>
      </c>
      <c r="F1720" s="1">
        <f t="shared" si="53"/>
        <v>1</v>
      </c>
    </row>
    <row r="1721" spans="1:6">
      <c r="A1721" s="12">
        <v>391</v>
      </c>
      <c r="B1721" s="12" t="s">
        <v>1803</v>
      </c>
      <c r="C1721" s="12" t="s">
        <v>1823</v>
      </c>
      <c r="D1721" s="1" t="str">
        <f t="shared" si="52"/>
        <v>長崎県佐々町</v>
      </c>
      <c r="E1721" s="12">
        <v>391</v>
      </c>
      <c r="F1721" s="1">
        <f t="shared" si="53"/>
        <v>1</v>
      </c>
    </row>
    <row r="1722" spans="1:6">
      <c r="A1722" s="12">
        <v>411</v>
      </c>
      <c r="B1722" s="12" t="s">
        <v>1803</v>
      </c>
      <c r="C1722" s="12" t="s">
        <v>1824</v>
      </c>
      <c r="D1722" s="1" t="str">
        <f t="shared" si="52"/>
        <v>長崎県新上五島町</v>
      </c>
      <c r="E1722" s="12">
        <v>411</v>
      </c>
      <c r="F1722" s="1">
        <f t="shared" si="53"/>
        <v>1</v>
      </c>
    </row>
    <row r="1723" spans="1:6">
      <c r="A1723" s="12">
        <v>101</v>
      </c>
      <c r="B1723" s="12" t="s">
        <v>1825</v>
      </c>
      <c r="C1723" s="12" t="s">
        <v>1826</v>
      </c>
      <c r="D1723" s="1" t="str">
        <f t="shared" si="52"/>
        <v>熊本県熊本市中央区</v>
      </c>
      <c r="E1723" s="12">
        <v>101</v>
      </c>
      <c r="F1723" s="1">
        <f t="shared" si="53"/>
        <v>1</v>
      </c>
    </row>
    <row r="1724" spans="1:6">
      <c r="A1724" s="12">
        <v>102</v>
      </c>
      <c r="B1724" s="12" t="s">
        <v>1825</v>
      </c>
      <c r="C1724" s="12" t="s">
        <v>1827</v>
      </c>
      <c r="D1724" s="1" t="str">
        <f t="shared" si="52"/>
        <v>熊本県熊本市東区</v>
      </c>
      <c r="E1724" s="12">
        <v>102</v>
      </c>
      <c r="F1724" s="1">
        <f t="shared" si="53"/>
        <v>1</v>
      </c>
    </row>
    <row r="1725" spans="1:6">
      <c r="A1725" s="12">
        <v>103</v>
      </c>
      <c r="B1725" s="12" t="s">
        <v>1825</v>
      </c>
      <c r="C1725" s="12" t="s">
        <v>1828</v>
      </c>
      <c r="D1725" s="1" t="str">
        <f t="shared" si="52"/>
        <v>熊本県熊本市西区</v>
      </c>
      <c r="E1725" s="12">
        <v>103</v>
      </c>
      <c r="F1725" s="1">
        <f t="shared" si="53"/>
        <v>1</v>
      </c>
    </row>
    <row r="1726" spans="1:6">
      <c r="A1726" s="12">
        <v>104</v>
      </c>
      <c r="B1726" s="12" t="s">
        <v>1825</v>
      </c>
      <c r="C1726" s="12" t="s">
        <v>1829</v>
      </c>
      <c r="D1726" s="1" t="str">
        <f t="shared" si="52"/>
        <v>熊本県熊本市南区</v>
      </c>
      <c r="E1726" s="12">
        <v>104</v>
      </c>
      <c r="F1726" s="1">
        <f t="shared" si="53"/>
        <v>1</v>
      </c>
    </row>
    <row r="1727" spans="1:6">
      <c r="A1727" s="12">
        <v>105</v>
      </c>
      <c r="B1727" s="12" t="s">
        <v>1825</v>
      </c>
      <c r="C1727" s="12" t="s">
        <v>1830</v>
      </c>
      <c r="D1727" s="1" t="str">
        <f t="shared" ref="D1727:D1790" si="54">B1727&amp;C1727</f>
        <v>熊本県熊本市北区</v>
      </c>
      <c r="E1727" s="12">
        <v>105</v>
      </c>
      <c r="F1727" s="1">
        <f t="shared" si="53"/>
        <v>1</v>
      </c>
    </row>
    <row r="1728" spans="1:6">
      <c r="A1728" s="12">
        <v>202</v>
      </c>
      <c r="B1728" s="12" t="s">
        <v>1825</v>
      </c>
      <c r="C1728" s="12" t="s">
        <v>1831</v>
      </c>
      <c r="D1728" s="1" t="str">
        <f t="shared" si="54"/>
        <v>熊本県八代市</v>
      </c>
      <c r="E1728" s="12">
        <v>202</v>
      </c>
      <c r="F1728" s="1">
        <f t="shared" si="53"/>
        <v>1</v>
      </c>
    </row>
    <row r="1729" spans="1:6">
      <c r="A1729" s="12">
        <v>203</v>
      </c>
      <c r="B1729" s="12" t="s">
        <v>1825</v>
      </c>
      <c r="C1729" s="12" t="s">
        <v>1832</v>
      </c>
      <c r="D1729" s="1" t="str">
        <f t="shared" si="54"/>
        <v>熊本県人吉市</v>
      </c>
      <c r="E1729" s="12">
        <v>203</v>
      </c>
      <c r="F1729" s="1">
        <f t="shared" si="53"/>
        <v>1</v>
      </c>
    </row>
    <row r="1730" spans="1:6">
      <c r="A1730" s="12">
        <v>204</v>
      </c>
      <c r="B1730" s="12" t="s">
        <v>1825</v>
      </c>
      <c r="C1730" s="12" t="s">
        <v>1833</v>
      </c>
      <c r="D1730" s="1" t="str">
        <f t="shared" si="54"/>
        <v>熊本県荒尾市</v>
      </c>
      <c r="E1730" s="12">
        <v>204</v>
      </c>
      <c r="F1730" s="1">
        <f t="shared" ref="F1730:F1793" si="55">COUNTIF(D:D,D1730)</f>
        <v>1</v>
      </c>
    </row>
    <row r="1731" spans="1:6">
      <c r="A1731" s="12">
        <v>205</v>
      </c>
      <c r="B1731" s="12" t="s">
        <v>1825</v>
      </c>
      <c r="C1731" s="12" t="s">
        <v>1834</v>
      </c>
      <c r="D1731" s="1" t="str">
        <f t="shared" si="54"/>
        <v>熊本県水俣市</v>
      </c>
      <c r="E1731" s="12">
        <v>205</v>
      </c>
      <c r="F1731" s="1">
        <f t="shared" si="55"/>
        <v>1</v>
      </c>
    </row>
    <row r="1732" spans="1:6">
      <c r="A1732" s="12">
        <v>206</v>
      </c>
      <c r="B1732" s="12" t="s">
        <v>1825</v>
      </c>
      <c r="C1732" s="12" t="s">
        <v>1835</v>
      </c>
      <c r="D1732" s="1" t="str">
        <f t="shared" si="54"/>
        <v>熊本県玉名市</v>
      </c>
      <c r="E1732" s="12">
        <v>206</v>
      </c>
      <c r="F1732" s="1">
        <f t="shared" si="55"/>
        <v>1</v>
      </c>
    </row>
    <row r="1733" spans="1:6">
      <c r="A1733" s="12">
        <v>208</v>
      </c>
      <c r="B1733" s="12" t="s">
        <v>1825</v>
      </c>
      <c r="C1733" s="12" t="s">
        <v>1836</v>
      </c>
      <c r="D1733" s="1" t="str">
        <f t="shared" si="54"/>
        <v>熊本県山鹿市</v>
      </c>
      <c r="E1733" s="12">
        <v>208</v>
      </c>
      <c r="F1733" s="1">
        <f t="shared" si="55"/>
        <v>1</v>
      </c>
    </row>
    <row r="1734" spans="1:6">
      <c r="A1734" s="12">
        <v>210</v>
      </c>
      <c r="B1734" s="12" t="s">
        <v>1825</v>
      </c>
      <c r="C1734" s="12" t="s">
        <v>1837</v>
      </c>
      <c r="D1734" s="1" t="str">
        <f t="shared" si="54"/>
        <v>熊本県菊池市</v>
      </c>
      <c r="E1734" s="12">
        <v>210</v>
      </c>
      <c r="F1734" s="1">
        <f t="shared" si="55"/>
        <v>1</v>
      </c>
    </row>
    <row r="1735" spans="1:6">
      <c r="A1735" s="12">
        <v>211</v>
      </c>
      <c r="B1735" s="12" t="s">
        <v>1825</v>
      </c>
      <c r="C1735" s="12" t="s">
        <v>1838</v>
      </c>
      <c r="D1735" s="1" t="str">
        <f t="shared" si="54"/>
        <v>熊本県宇土市</v>
      </c>
      <c r="E1735" s="12">
        <v>211</v>
      </c>
      <c r="F1735" s="1">
        <f t="shared" si="55"/>
        <v>1</v>
      </c>
    </row>
    <row r="1736" spans="1:6">
      <c r="A1736" s="12">
        <v>212</v>
      </c>
      <c r="B1736" s="12" t="s">
        <v>1825</v>
      </c>
      <c r="C1736" s="12" t="s">
        <v>1839</v>
      </c>
      <c r="D1736" s="1" t="str">
        <f t="shared" si="54"/>
        <v>熊本県上天草市</v>
      </c>
      <c r="E1736" s="12">
        <v>212</v>
      </c>
      <c r="F1736" s="1">
        <f t="shared" si="55"/>
        <v>1</v>
      </c>
    </row>
    <row r="1737" spans="1:6">
      <c r="A1737" s="12">
        <v>213</v>
      </c>
      <c r="B1737" s="12" t="s">
        <v>1825</v>
      </c>
      <c r="C1737" s="12" t="s">
        <v>1840</v>
      </c>
      <c r="D1737" s="1" t="str">
        <f t="shared" si="54"/>
        <v>熊本県宇城市</v>
      </c>
      <c r="E1737" s="12">
        <v>213</v>
      </c>
      <c r="F1737" s="1">
        <f t="shared" si="55"/>
        <v>1</v>
      </c>
    </row>
    <row r="1738" spans="1:6">
      <c r="A1738" s="12">
        <v>214</v>
      </c>
      <c r="B1738" s="12" t="s">
        <v>1825</v>
      </c>
      <c r="C1738" s="12" t="s">
        <v>1841</v>
      </c>
      <c r="D1738" s="1" t="str">
        <f t="shared" si="54"/>
        <v>熊本県阿蘇市</v>
      </c>
      <c r="E1738" s="12">
        <v>214</v>
      </c>
      <c r="F1738" s="1">
        <f t="shared" si="55"/>
        <v>1</v>
      </c>
    </row>
    <row r="1739" spans="1:6">
      <c r="A1739" s="12">
        <v>215</v>
      </c>
      <c r="B1739" s="12" t="s">
        <v>1825</v>
      </c>
      <c r="C1739" s="12" t="s">
        <v>1842</v>
      </c>
      <c r="D1739" s="1" t="str">
        <f t="shared" si="54"/>
        <v>熊本県天草市</v>
      </c>
      <c r="E1739" s="12">
        <v>215</v>
      </c>
      <c r="F1739" s="1">
        <f t="shared" si="55"/>
        <v>1</v>
      </c>
    </row>
    <row r="1740" spans="1:6">
      <c r="A1740" s="12">
        <v>216</v>
      </c>
      <c r="B1740" s="12" t="s">
        <v>1825</v>
      </c>
      <c r="C1740" s="12" t="s">
        <v>1843</v>
      </c>
      <c r="D1740" s="1" t="str">
        <f t="shared" si="54"/>
        <v>熊本県合志市</v>
      </c>
      <c r="E1740" s="12">
        <v>216</v>
      </c>
      <c r="F1740" s="1">
        <f t="shared" si="55"/>
        <v>1</v>
      </c>
    </row>
    <row r="1741" spans="1:6">
      <c r="A1741" s="12">
        <v>348</v>
      </c>
      <c r="B1741" s="12" t="s">
        <v>1825</v>
      </c>
      <c r="C1741" s="12" t="s">
        <v>400</v>
      </c>
      <c r="D1741" s="1" t="str">
        <f t="shared" si="54"/>
        <v>熊本県美里町</v>
      </c>
      <c r="E1741" s="12">
        <v>348</v>
      </c>
      <c r="F1741" s="1">
        <f t="shared" si="55"/>
        <v>1</v>
      </c>
    </row>
    <row r="1742" spans="1:6">
      <c r="A1742" s="12">
        <v>364</v>
      </c>
      <c r="B1742" s="12" t="s">
        <v>1825</v>
      </c>
      <c r="C1742" s="12" t="s">
        <v>1844</v>
      </c>
      <c r="D1742" s="1" t="str">
        <f t="shared" si="54"/>
        <v>熊本県玉東町</v>
      </c>
      <c r="E1742" s="12">
        <v>364</v>
      </c>
      <c r="F1742" s="1">
        <f t="shared" si="55"/>
        <v>1</v>
      </c>
    </row>
    <row r="1743" spans="1:6">
      <c r="A1743" s="12">
        <v>367</v>
      </c>
      <c r="B1743" s="12" t="s">
        <v>1825</v>
      </c>
      <c r="C1743" s="12" t="s">
        <v>1845</v>
      </c>
      <c r="D1743" s="1" t="str">
        <f t="shared" si="54"/>
        <v>熊本県南関町</v>
      </c>
      <c r="E1743" s="12">
        <v>367</v>
      </c>
      <c r="F1743" s="1">
        <f t="shared" si="55"/>
        <v>1</v>
      </c>
    </row>
    <row r="1744" spans="1:6">
      <c r="A1744" s="12">
        <v>368</v>
      </c>
      <c r="B1744" s="12" t="s">
        <v>1825</v>
      </c>
      <c r="C1744" s="12" t="s">
        <v>1846</v>
      </c>
      <c r="D1744" s="1" t="str">
        <f t="shared" si="54"/>
        <v>熊本県長洲町</v>
      </c>
      <c r="E1744" s="12">
        <v>368</v>
      </c>
      <c r="F1744" s="1">
        <f t="shared" si="55"/>
        <v>1</v>
      </c>
    </row>
    <row r="1745" spans="1:6">
      <c r="A1745" s="12">
        <v>369</v>
      </c>
      <c r="B1745" s="12" t="s">
        <v>1825</v>
      </c>
      <c r="C1745" s="12" t="s">
        <v>1847</v>
      </c>
      <c r="D1745" s="1" t="str">
        <f t="shared" si="54"/>
        <v>熊本県和水町</v>
      </c>
      <c r="E1745" s="12">
        <v>369</v>
      </c>
      <c r="F1745" s="1">
        <f t="shared" si="55"/>
        <v>1</v>
      </c>
    </row>
    <row r="1746" spans="1:6">
      <c r="A1746" s="12">
        <v>403</v>
      </c>
      <c r="B1746" s="12" t="s">
        <v>1825</v>
      </c>
      <c r="C1746" s="12" t="s">
        <v>1848</v>
      </c>
      <c r="D1746" s="1" t="str">
        <f t="shared" si="54"/>
        <v>熊本県大津町</v>
      </c>
      <c r="E1746" s="12">
        <v>403</v>
      </c>
      <c r="F1746" s="1">
        <f t="shared" si="55"/>
        <v>1</v>
      </c>
    </row>
    <row r="1747" spans="1:6">
      <c r="A1747" s="12">
        <v>404</v>
      </c>
      <c r="B1747" s="12" t="s">
        <v>1825</v>
      </c>
      <c r="C1747" s="12" t="s">
        <v>1849</v>
      </c>
      <c r="D1747" s="1" t="str">
        <f t="shared" si="54"/>
        <v>熊本県菊陽町</v>
      </c>
      <c r="E1747" s="12">
        <v>404</v>
      </c>
      <c r="F1747" s="1">
        <f t="shared" si="55"/>
        <v>1</v>
      </c>
    </row>
    <row r="1748" spans="1:6">
      <c r="A1748" s="12">
        <v>423</v>
      </c>
      <c r="B1748" s="12" t="s">
        <v>1825</v>
      </c>
      <c r="C1748" s="12" t="s">
        <v>1850</v>
      </c>
      <c r="D1748" s="1" t="str">
        <f t="shared" si="54"/>
        <v>熊本県南小国町</v>
      </c>
      <c r="E1748" s="12">
        <v>423</v>
      </c>
      <c r="F1748" s="1">
        <f t="shared" si="55"/>
        <v>1</v>
      </c>
    </row>
    <row r="1749" spans="1:6">
      <c r="A1749" s="12">
        <v>424</v>
      </c>
      <c r="B1749" s="12" t="s">
        <v>1825</v>
      </c>
      <c r="C1749" s="12" t="s">
        <v>459</v>
      </c>
      <c r="D1749" s="1" t="str">
        <f t="shared" si="54"/>
        <v>熊本県小国町</v>
      </c>
      <c r="E1749" s="12">
        <v>424</v>
      </c>
      <c r="F1749" s="1">
        <f t="shared" si="55"/>
        <v>1</v>
      </c>
    </row>
    <row r="1750" spans="1:6">
      <c r="A1750" s="12">
        <v>425</v>
      </c>
      <c r="B1750" s="12" t="s">
        <v>1825</v>
      </c>
      <c r="C1750" s="12" t="s">
        <v>1851</v>
      </c>
      <c r="D1750" s="1" t="str">
        <f t="shared" si="54"/>
        <v>熊本県産山村</v>
      </c>
      <c r="E1750" s="12">
        <v>425</v>
      </c>
      <c r="F1750" s="1">
        <f t="shared" si="55"/>
        <v>1</v>
      </c>
    </row>
    <row r="1751" spans="1:6">
      <c r="A1751" s="12">
        <v>428</v>
      </c>
      <c r="B1751" s="12" t="s">
        <v>1825</v>
      </c>
      <c r="C1751" s="12" t="s">
        <v>1040</v>
      </c>
      <c r="D1751" s="1" t="str">
        <f t="shared" si="54"/>
        <v>熊本県高森町</v>
      </c>
      <c r="E1751" s="12">
        <v>428</v>
      </c>
      <c r="F1751" s="1">
        <f t="shared" si="55"/>
        <v>1</v>
      </c>
    </row>
    <row r="1752" spans="1:6">
      <c r="A1752" s="12">
        <v>432</v>
      </c>
      <c r="B1752" s="12" t="s">
        <v>1825</v>
      </c>
      <c r="C1752" s="12" t="s">
        <v>1852</v>
      </c>
      <c r="D1752" s="1" t="str">
        <f t="shared" si="54"/>
        <v>熊本県西原村</v>
      </c>
      <c r="E1752" s="12">
        <v>432</v>
      </c>
      <c r="F1752" s="1">
        <f t="shared" si="55"/>
        <v>1</v>
      </c>
    </row>
    <row r="1753" spans="1:6">
      <c r="A1753" s="12">
        <v>433</v>
      </c>
      <c r="B1753" s="12" t="s">
        <v>1825</v>
      </c>
      <c r="C1753" s="12" t="s">
        <v>1853</v>
      </c>
      <c r="D1753" s="1" t="str">
        <f t="shared" si="54"/>
        <v>熊本県南阿蘇村</v>
      </c>
      <c r="E1753" s="12">
        <v>433</v>
      </c>
      <c r="F1753" s="1">
        <f t="shared" si="55"/>
        <v>1</v>
      </c>
    </row>
    <row r="1754" spans="1:6">
      <c r="A1754" s="12">
        <v>441</v>
      </c>
      <c r="B1754" s="12" t="s">
        <v>1825</v>
      </c>
      <c r="C1754" s="12" t="s">
        <v>1854</v>
      </c>
      <c r="D1754" s="1" t="str">
        <f t="shared" si="54"/>
        <v>熊本県御船町</v>
      </c>
      <c r="E1754" s="12">
        <v>441</v>
      </c>
      <c r="F1754" s="1">
        <f t="shared" si="55"/>
        <v>1</v>
      </c>
    </row>
    <row r="1755" spans="1:6">
      <c r="A1755" s="12">
        <v>442</v>
      </c>
      <c r="B1755" s="12" t="s">
        <v>1825</v>
      </c>
      <c r="C1755" s="12" t="s">
        <v>1855</v>
      </c>
      <c r="D1755" s="1" t="str">
        <f t="shared" si="54"/>
        <v>熊本県嘉島町</v>
      </c>
      <c r="E1755" s="12">
        <v>442</v>
      </c>
      <c r="F1755" s="1">
        <f t="shared" si="55"/>
        <v>1</v>
      </c>
    </row>
    <row r="1756" spans="1:6">
      <c r="A1756" s="12">
        <v>443</v>
      </c>
      <c r="B1756" s="12" t="s">
        <v>1825</v>
      </c>
      <c r="C1756" s="12" t="s">
        <v>1856</v>
      </c>
      <c r="D1756" s="1" t="str">
        <f t="shared" si="54"/>
        <v>熊本県益城町</v>
      </c>
      <c r="E1756" s="12">
        <v>443</v>
      </c>
      <c r="F1756" s="1">
        <f t="shared" si="55"/>
        <v>1</v>
      </c>
    </row>
    <row r="1757" spans="1:6">
      <c r="A1757" s="12">
        <v>444</v>
      </c>
      <c r="B1757" s="12" t="s">
        <v>1825</v>
      </c>
      <c r="C1757" s="12" t="s">
        <v>1857</v>
      </c>
      <c r="D1757" s="1" t="str">
        <f t="shared" si="54"/>
        <v>熊本県甲佐町</v>
      </c>
      <c r="E1757" s="12">
        <v>444</v>
      </c>
      <c r="F1757" s="1">
        <f t="shared" si="55"/>
        <v>1</v>
      </c>
    </row>
    <row r="1758" spans="1:6">
      <c r="A1758" s="12">
        <v>447</v>
      </c>
      <c r="B1758" s="12" t="s">
        <v>1825</v>
      </c>
      <c r="C1758" s="12" t="s">
        <v>1858</v>
      </c>
      <c r="D1758" s="1" t="str">
        <f t="shared" si="54"/>
        <v>熊本県山都町</v>
      </c>
      <c r="E1758" s="12">
        <v>447</v>
      </c>
      <c r="F1758" s="1">
        <f t="shared" si="55"/>
        <v>1</v>
      </c>
    </row>
    <row r="1759" spans="1:6">
      <c r="A1759" s="12">
        <v>468</v>
      </c>
      <c r="B1759" s="12" t="s">
        <v>1825</v>
      </c>
      <c r="C1759" s="12" t="s">
        <v>1859</v>
      </c>
      <c r="D1759" s="1" t="str">
        <f t="shared" si="54"/>
        <v>熊本県氷川町</v>
      </c>
      <c r="E1759" s="12">
        <v>468</v>
      </c>
      <c r="F1759" s="1">
        <f t="shared" si="55"/>
        <v>1</v>
      </c>
    </row>
    <row r="1760" spans="1:6">
      <c r="A1760" s="12">
        <v>482</v>
      </c>
      <c r="B1760" s="12" t="s">
        <v>1825</v>
      </c>
      <c r="C1760" s="12" t="s">
        <v>1860</v>
      </c>
      <c r="D1760" s="1" t="str">
        <f t="shared" si="54"/>
        <v>熊本県芦北町</v>
      </c>
      <c r="E1760" s="12">
        <v>482</v>
      </c>
      <c r="F1760" s="1">
        <f t="shared" si="55"/>
        <v>1</v>
      </c>
    </row>
    <row r="1761" spans="1:6">
      <c r="A1761" s="12">
        <v>484</v>
      </c>
      <c r="B1761" s="12" t="s">
        <v>1825</v>
      </c>
      <c r="C1761" s="12" t="s">
        <v>1861</v>
      </c>
      <c r="D1761" s="1" t="str">
        <f t="shared" si="54"/>
        <v>熊本県津奈木町</v>
      </c>
      <c r="E1761" s="12">
        <v>484</v>
      </c>
      <c r="F1761" s="1">
        <f t="shared" si="55"/>
        <v>1</v>
      </c>
    </row>
    <row r="1762" spans="1:6">
      <c r="A1762" s="12">
        <v>501</v>
      </c>
      <c r="B1762" s="12" t="s">
        <v>1825</v>
      </c>
      <c r="C1762" s="12" t="s">
        <v>1862</v>
      </c>
      <c r="D1762" s="1" t="str">
        <f t="shared" si="54"/>
        <v>熊本県錦町</v>
      </c>
      <c r="E1762" s="12">
        <v>501</v>
      </c>
      <c r="F1762" s="1">
        <f t="shared" si="55"/>
        <v>1</v>
      </c>
    </row>
    <row r="1763" spans="1:6">
      <c r="A1763" s="12">
        <v>505</v>
      </c>
      <c r="B1763" s="12" t="s">
        <v>1825</v>
      </c>
      <c r="C1763" s="12" t="s">
        <v>1863</v>
      </c>
      <c r="D1763" s="1" t="str">
        <f t="shared" si="54"/>
        <v>熊本県多良木町</v>
      </c>
      <c r="E1763" s="12">
        <v>505</v>
      </c>
      <c r="F1763" s="1">
        <f t="shared" si="55"/>
        <v>1</v>
      </c>
    </row>
    <row r="1764" spans="1:6">
      <c r="A1764" s="12">
        <v>506</v>
      </c>
      <c r="B1764" s="12" t="s">
        <v>1825</v>
      </c>
      <c r="C1764" s="12" t="s">
        <v>1864</v>
      </c>
      <c r="D1764" s="1" t="str">
        <f t="shared" si="54"/>
        <v>熊本県湯前町</v>
      </c>
      <c r="E1764" s="12">
        <v>506</v>
      </c>
      <c r="F1764" s="1">
        <f t="shared" si="55"/>
        <v>1</v>
      </c>
    </row>
    <row r="1765" spans="1:6">
      <c r="A1765" s="12">
        <v>507</v>
      </c>
      <c r="B1765" s="12" t="s">
        <v>1825</v>
      </c>
      <c r="C1765" s="12" t="s">
        <v>1865</v>
      </c>
      <c r="D1765" s="1" t="str">
        <f t="shared" si="54"/>
        <v>熊本県水上村</v>
      </c>
      <c r="E1765" s="12">
        <v>507</v>
      </c>
      <c r="F1765" s="1">
        <f t="shared" si="55"/>
        <v>1</v>
      </c>
    </row>
    <row r="1766" spans="1:6">
      <c r="A1766" s="12">
        <v>510</v>
      </c>
      <c r="B1766" s="12" t="s">
        <v>1825</v>
      </c>
      <c r="C1766" s="12" t="s">
        <v>1866</v>
      </c>
      <c r="D1766" s="1" t="str">
        <f t="shared" si="54"/>
        <v>熊本県相良村</v>
      </c>
      <c r="E1766" s="12">
        <v>510</v>
      </c>
      <c r="F1766" s="1">
        <f t="shared" si="55"/>
        <v>1</v>
      </c>
    </row>
    <row r="1767" spans="1:6">
      <c r="A1767" s="12">
        <v>511</v>
      </c>
      <c r="B1767" s="12" t="s">
        <v>1825</v>
      </c>
      <c r="C1767" s="12" t="s">
        <v>1867</v>
      </c>
      <c r="D1767" s="1" t="str">
        <f t="shared" si="54"/>
        <v>熊本県五木村</v>
      </c>
      <c r="E1767" s="12">
        <v>511</v>
      </c>
      <c r="F1767" s="1">
        <f t="shared" si="55"/>
        <v>1</v>
      </c>
    </row>
    <row r="1768" spans="1:6">
      <c r="A1768" s="12">
        <v>512</v>
      </c>
      <c r="B1768" s="12" t="s">
        <v>1825</v>
      </c>
      <c r="C1768" s="12" t="s">
        <v>1868</v>
      </c>
      <c r="D1768" s="1" t="str">
        <f t="shared" si="54"/>
        <v>熊本県山江村</v>
      </c>
      <c r="E1768" s="12">
        <v>512</v>
      </c>
      <c r="F1768" s="1">
        <f t="shared" si="55"/>
        <v>1</v>
      </c>
    </row>
    <row r="1769" spans="1:6">
      <c r="A1769" s="12">
        <v>513</v>
      </c>
      <c r="B1769" s="12" t="s">
        <v>1825</v>
      </c>
      <c r="C1769" s="12" t="s">
        <v>1869</v>
      </c>
      <c r="D1769" s="1" t="str">
        <f t="shared" si="54"/>
        <v>熊本県球磨村</v>
      </c>
      <c r="E1769" s="12">
        <v>513</v>
      </c>
      <c r="F1769" s="1">
        <f t="shared" si="55"/>
        <v>1</v>
      </c>
    </row>
    <row r="1770" spans="1:6">
      <c r="A1770" s="12">
        <v>514</v>
      </c>
      <c r="B1770" s="12" t="s">
        <v>1825</v>
      </c>
      <c r="C1770" s="12" t="s">
        <v>1870</v>
      </c>
      <c r="D1770" s="1" t="str">
        <f t="shared" si="54"/>
        <v>熊本県あさぎり町</v>
      </c>
      <c r="E1770" s="12">
        <v>514</v>
      </c>
      <c r="F1770" s="1">
        <f t="shared" si="55"/>
        <v>1</v>
      </c>
    </row>
    <row r="1771" spans="1:6">
      <c r="A1771" s="12">
        <v>531</v>
      </c>
      <c r="B1771" s="12" t="s">
        <v>1825</v>
      </c>
      <c r="C1771" s="12" t="s">
        <v>1871</v>
      </c>
      <c r="D1771" s="1" t="str">
        <f t="shared" si="54"/>
        <v>熊本県苓北町</v>
      </c>
      <c r="E1771" s="12">
        <v>531</v>
      </c>
      <c r="F1771" s="1">
        <f t="shared" si="55"/>
        <v>1</v>
      </c>
    </row>
    <row r="1772" spans="1:6">
      <c r="A1772" s="12">
        <v>201</v>
      </c>
      <c r="B1772" s="12" t="s">
        <v>1872</v>
      </c>
      <c r="C1772" s="12" t="s">
        <v>1873</v>
      </c>
      <c r="D1772" s="1" t="str">
        <f t="shared" si="54"/>
        <v>大分県大分市</v>
      </c>
      <c r="E1772" s="12">
        <v>201</v>
      </c>
      <c r="F1772" s="1">
        <f t="shared" si="55"/>
        <v>1</v>
      </c>
    </row>
    <row r="1773" spans="1:6">
      <c r="A1773" s="12">
        <v>202</v>
      </c>
      <c r="B1773" s="12" t="s">
        <v>1872</v>
      </c>
      <c r="C1773" s="12" t="s">
        <v>1874</v>
      </c>
      <c r="D1773" s="1" t="str">
        <f t="shared" si="54"/>
        <v>大分県別府市</v>
      </c>
      <c r="E1773" s="12">
        <v>202</v>
      </c>
      <c r="F1773" s="1">
        <f t="shared" si="55"/>
        <v>1</v>
      </c>
    </row>
    <row r="1774" spans="1:6">
      <c r="A1774" s="12">
        <v>203</v>
      </c>
      <c r="B1774" s="12" t="s">
        <v>1872</v>
      </c>
      <c r="C1774" s="12" t="s">
        <v>1875</v>
      </c>
      <c r="D1774" s="1" t="str">
        <f t="shared" si="54"/>
        <v>大分県中津市</v>
      </c>
      <c r="E1774" s="12">
        <v>203</v>
      </c>
      <c r="F1774" s="1">
        <f t="shared" si="55"/>
        <v>1</v>
      </c>
    </row>
    <row r="1775" spans="1:6">
      <c r="A1775" s="12">
        <v>204</v>
      </c>
      <c r="B1775" s="12" t="s">
        <v>1872</v>
      </c>
      <c r="C1775" s="12" t="s">
        <v>1876</v>
      </c>
      <c r="D1775" s="1" t="str">
        <f t="shared" si="54"/>
        <v>大分県日田市</v>
      </c>
      <c r="E1775" s="12">
        <v>204</v>
      </c>
      <c r="F1775" s="1">
        <f t="shared" si="55"/>
        <v>1</v>
      </c>
    </row>
    <row r="1776" spans="1:6">
      <c r="A1776" s="12">
        <v>205</v>
      </c>
      <c r="B1776" s="12" t="s">
        <v>1872</v>
      </c>
      <c r="C1776" s="12" t="s">
        <v>1877</v>
      </c>
      <c r="D1776" s="1" t="str">
        <f t="shared" si="54"/>
        <v>大分県佐伯市</v>
      </c>
      <c r="E1776" s="12">
        <v>205</v>
      </c>
      <c r="F1776" s="1">
        <f t="shared" si="55"/>
        <v>1</v>
      </c>
    </row>
    <row r="1777" spans="1:6">
      <c r="A1777" s="12">
        <v>206</v>
      </c>
      <c r="B1777" s="12" t="s">
        <v>1872</v>
      </c>
      <c r="C1777" s="12" t="s">
        <v>1878</v>
      </c>
      <c r="D1777" s="1" t="str">
        <f t="shared" si="54"/>
        <v>大分県臼杵市</v>
      </c>
      <c r="E1777" s="12">
        <v>206</v>
      </c>
      <c r="F1777" s="1">
        <f t="shared" si="55"/>
        <v>1</v>
      </c>
    </row>
    <row r="1778" spans="1:6">
      <c r="A1778" s="12">
        <v>207</v>
      </c>
      <c r="B1778" s="12" t="s">
        <v>1872</v>
      </c>
      <c r="C1778" s="12" t="s">
        <v>1879</v>
      </c>
      <c r="D1778" s="1" t="str">
        <f t="shared" si="54"/>
        <v>大分県津久見市</v>
      </c>
      <c r="E1778" s="12">
        <v>207</v>
      </c>
      <c r="F1778" s="1">
        <f t="shared" si="55"/>
        <v>1</v>
      </c>
    </row>
    <row r="1779" spans="1:6">
      <c r="A1779" s="12">
        <v>208</v>
      </c>
      <c r="B1779" s="12" t="s">
        <v>1872</v>
      </c>
      <c r="C1779" s="12" t="s">
        <v>1880</v>
      </c>
      <c r="D1779" s="1" t="str">
        <f t="shared" si="54"/>
        <v>大分県竹田市</v>
      </c>
      <c r="E1779" s="12">
        <v>208</v>
      </c>
      <c r="F1779" s="1">
        <f t="shared" si="55"/>
        <v>1</v>
      </c>
    </row>
    <row r="1780" spans="1:6">
      <c r="A1780" s="12">
        <v>209</v>
      </c>
      <c r="B1780" s="12" t="s">
        <v>1872</v>
      </c>
      <c r="C1780" s="12" t="s">
        <v>1881</v>
      </c>
      <c r="D1780" s="1" t="str">
        <f t="shared" si="54"/>
        <v>大分県豊後高田市</v>
      </c>
      <c r="E1780" s="12">
        <v>209</v>
      </c>
      <c r="F1780" s="1">
        <f t="shared" si="55"/>
        <v>1</v>
      </c>
    </row>
    <row r="1781" spans="1:6">
      <c r="A1781" s="12">
        <v>210</v>
      </c>
      <c r="B1781" s="12" t="s">
        <v>1872</v>
      </c>
      <c r="C1781" s="12" t="s">
        <v>1882</v>
      </c>
      <c r="D1781" s="1" t="str">
        <f t="shared" si="54"/>
        <v>大分県杵築市</v>
      </c>
      <c r="E1781" s="12">
        <v>210</v>
      </c>
      <c r="F1781" s="1">
        <f t="shared" si="55"/>
        <v>1</v>
      </c>
    </row>
    <row r="1782" spans="1:6">
      <c r="A1782" s="12">
        <v>211</v>
      </c>
      <c r="B1782" s="12" t="s">
        <v>1872</v>
      </c>
      <c r="C1782" s="12" t="s">
        <v>1883</v>
      </c>
      <c r="D1782" s="1" t="str">
        <f t="shared" si="54"/>
        <v>大分県宇佐市</v>
      </c>
      <c r="E1782" s="12">
        <v>211</v>
      </c>
      <c r="F1782" s="1">
        <f t="shared" si="55"/>
        <v>1</v>
      </c>
    </row>
    <row r="1783" spans="1:6">
      <c r="A1783" s="12">
        <v>212</v>
      </c>
      <c r="B1783" s="12" t="s">
        <v>1872</v>
      </c>
      <c r="C1783" s="12" t="s">
        <v>1884</v>
      </c>
      <c r="D1783" s="1" t="str">
        <f t="shared" si="54"/>
        <v>大分県豊後大野市</v>
      </c>
      <c r="E1783" s="12">
        <v>212</v>
      </c>
      <c r="F1783" s="1">
        <f t="shared" si="55"/>
        <v>1</v>
      </c>
    </row>
    <row r="1784" spans="1:6">
      <c r="A1784" s="12">
        <v>213</v>
      </c>
      <c r="B1784" s="12" t="s">
        <v>1872</v>
      </c>
      <c r="C1784" s="12" t="s">
        <v>1885</v>
      </c>
      <c r="D1784" s="1" t="str">
        <f t="shared" si="54"/>
        <v>大分県由布市</v>
      </c>
      <c r="E1784" s="12">
        <v>213</v>
      </c>
      <c r="F1784" s="1">
        <f t="shared" si="55"/>
        <v>1</v>
      </c>
    </row>
    <row r="1785" spans="1:6">
      <c r="A1785" s="12">
        <v>214</v>
      </c>
      <c r="B1785" s="12" t="s">
        <v>1872</v>
      </c>
      <c r="C1785" s="12" t="s">
        <v>1886</v>
      </c>
      <c r="D1785" s="1" t="str">
        <f t="shared" si="54"/>
        <v>大分県国東市</v>
      </c>
      <c r="E1785" s="12">
        <v>214</v>
      </c>
      <c r="F1785" s="1">
        <f t="shared" si="55"/>
        <v>1</v>
      </c>
    </row>
    <row r="1786" spans="1:6">
      <c r="A1786" s="12">
        <v>322</v>
      </c>
      <c r="B1786" s="12" t="s">
        <v>1872</v>
      </c>
      <c r="C1786" s="12" t="s">
        <v>1887</v>
      </c>
      <c r="D1786" s="1" t="str">
        <f t="shared" si="54"/>
        <v>大分県姫島村</v>
      </c>
      <c r="E1786" s="12">
        <v>322</v>
      </c>
      <c r="F1786" s="1">
        <f t="shared" si="55"/>
        <v>1</v>
      </c>
    </row>
    <row r="1787" spans="1:6">
      <c r="A1787" s="12">
        <v>341</v>
      </c>
      <c r="B1787" s="12" t="s">
        <v>1872</v>
      </c>
      <c r="C1787" s="12" t="s">
        <v>1888</v>
      </c>
      <c r="D1787" s="1" t="str">
        <f t="shared" si="54"/>
        <v>大分県日出町</v>
      </c>
      <c r="E1787" s="12">
        <v>341</v>
      </c>
      <c r="F1787" s="1">
        <f t="shared" si="55"/>
        <v>1</v>
      </c>
    </row>
    <row r="1788" spans="1:6">
      <c r="A1788" s="12">
        <v>461</v>
      </c>
      <c r="B1788" s="12" t="s">
        <v>1872</v>
      </c>
      <c r="C1788" s="12" t="s">
        <v>1889</v>
      </c>
      <c r="D1788" s="1" t="str">
        <f t="shared" si="54"/>
        <v>大分県九重町</v>
      </c>
      <c r="E1788" s="12">
        <v>461</v>
      </c>
      <c r="F1788" s="1">
        <f t="shared" si="55"/>
        <v>1</v>
      </c>
    </row>
    <row r="1789" spans="1:6">
      <c r="A1789" s="12">
        <v>462</v>
      </c>
      <c r="B1789" s="12" t="s">
        <v>1872</v>
      </c>
      <c r="C1789" s="12" t="s">
        <v>1890</v>
      </c>
      <c r="D1789" s="1" t="str">
        <f t="shared" si="54"/>
        <v>大分県玖珠町</v>
      </c>
      <c r="E1789" s="12">
        <v>462</v>
      </c>
      <c r="F1789" s="1">
        <f t="shared" si="55"/>
        <v>1</v>
      </c>
    </row>
    <row r="1790" spans="1:6">
      <c r="A1790" s="12">
        <v>201</v>
      </c>
      <c r="B1790" s="12" t="s">
        <v>1891</v>
      </c>
      <c r="C1790" s="12" t="s">
        <v>1892</v>
      </c>
      <c r="D1790" s="1" t="str">
        <f t="shared" si="54"/>
        <v>宮崎県宮崎市</v>
      </c>
      <c r="E1790" s="12">
        <v>201</v>
      </c>
      <c r="F1790" s="1">
        <f t="shared" si="55"/>
        <v>1</v>
      </c>
    </row>
    <row r="1791" spans="1:6">
      <c r="A1791" s="12">
        <v>202</v>
      </c>
      <c r="B1791" s="12" t="s">
        <v>1891</v>
      </c>
      <c r="C1791" s="12" t="s">
        <v>1893</v>
      </c>
      <c r="D1791" s="1" t="str">
        <f t="shared" ref="D1791:D1854" si="56">B1791&amp;C1791</f>
        <v>宮崎県都城市</v>
      </c>
      <c r="E1791" s="12">
        <v>202</v>
      </c>
      <c r="F1791" s="1">
        <f t="shared" si="55"/>
        <v>1</v>
      </c>
    </row>
    <row r="1792" spans="1:6">
      <c r="A1792" s="12">
        <v>203</v>
      </c>
      <c r="B1792" s="12" t="s">
        <v>1891</v>
      </c>
      <c r="C1792" s="12" t="s">
        <v>1894</v>
      </c>
      <c r="D1792" s="1" t="str">
        <f t="shared" si="56"/>
        <v>宮崎県延岡市</v>
      </c>
      <c r="E1792" s="12">
        <v>203</v>
      </c>
      <c r="F1792" s="1">
        <f t="shared" si="55"/>
        <v>1</v>
      </c>
    </row>
    <row r="1793" spans="1:6">
      <c r="A1793" s="12">
        <v>204</v>
      </c>
      <c r="B1793" s="12" t="s">
        <v>1891</v>
      </c>
      <c r="C1793" s="12" t="s">
        <v>1895</v>
      </c>
      <c r="D1793" s="1" t="str">
        <f t="shared" si="56"/>
        <v>宮崎県日南市</v>
      </c>
      <c r="E1793" s="12">
        <v>204</v>
      </c>
      <c r="F1793" s="1">
        <f t="shared" si="55"/>
        <v>1</v>
      </c>
    </row>
    <row r="1794" spans="1:6">
      <c r="A1794" s="12">
        <v>205</v>
      </c>
      <c r="B1794" s="12" t="s">
        <v>1891</v>
      </c>
      <c r="C1794" s="12" t="s">
        <v>1896</v>
      </c>
      <c r="D1794" s="1" t="str">
        <f t="shared" si="56"/>
        <v>宮崎県小林市</v>
      </c>
      <c r="E1794" s="12">
        <v>205</v>
      </c>
      <c r="F1794" s="1">
        <f t="shared" ref="F1794:F1857" si="57">COUNTIF(D:D,D1794)</f>
        <v>1</v>
      </c>
    </row>
    <row r="1795" spans="1:6">
      <c r="A1795" s="12">
        <v>206</v>
      </c>
      <c r="B1795" s="12" t="s">
        <v>1891</v>
      </c>
      <c r="C1795" s="12" t="s">
        <v>1897</v>
      </c>
      <c r="D1795" s="1" t="str">
        <f t="shared" si="56"/>
        <v>宮崎県日向市</v>
      </c>
      <c r="E1795" s="12">
        <v>206</v>
      </c>
      <c r="F1795" s="1">
        <f t="shared" si="57"/>
        <v>1</v>
      </c>
    </row>
    <row r="1796" spans="1:6">
      <c r="A1796" s="12">
        <v>207</v>
      </c>
      <c r="B1796" s="12" t="s">
        <v>1891</v>
      </c>
      <c r="C1796" s="12" t="s">
        <v>1898</v>
      </c>
      <c r="D1796" s="1" t="str">
        <f t="shared" si="56"/>
        <v>宮崎県串間市</v>
      </c>
      <c r="E1796" s="12">
        <v>207</v>
      </c>
      <c r="F1796" s="1">
        <f t="shared" si="57"/>
        <v>1</v>
      </c>
    </row>
    <row r="1797" spans="1:6">
      <c r="A1797" s="12">
        <v>208</v>
      </c>
      <c r="B1797" s="12" t="s">
        <v>1891</v>
      </c>
      <c r="C1797" s="12" t="s">
        <v>1899</v>
      </c>
      <c r="D1797" s="1" t="str">
        <f t="shared" si="56"/>
        <v>宮崎県西都市</v>
      </c>
      <c r="E1797" s="12">
        <v>208</v>
      </c>
      <c r="F1797" s="1">
        <f t="shared" si="57"/>
        <v>1</v>
      </c>
    </row>
    <row r="1798" spans="1:6">
      <c r="A1798" s="12">
        <v>209</v>
      </c>
      <c r="B1798" s="12" t="s">
        <v>1891</v>
      </c>
      <c r="C1798" s="12" t="s">
        <v>1900</v>
      </c>
      <c r="D1798" s="1" t="str">
        <f t="shared" si="56"/>
        <v>宮崎県えびの市</v>
      </c>
      <c r="E1798" s="12">
        <v>209</v>
      </c>
      <c r="F1798" s="1">
        <f t="shared" si="57"/>
        <v>1</v>
      </c>
    </row>
    <row r="1799" spans="1:6">
      <c r="A1799" s="12">
        <v>341</v>
      </c>
      <c r="B1799" s="12" t="s">
        <v>1891</v>
      </c>
      <c r="C1799" s="12" t="s">
        <v>1901</v>
      </c>
      <c r="D1799" s="1" t="str">
        <f t="shared" si="56"/>
        <v>宮崎県三股町</v>
      </c>
      <c r="E1799" s="12">
        <v>341</v>
      </c>
      <c r="F1799" s="1">
        <f t="shared" si="57"/>
        <v>1</v>
      </c>
    </row>
    <row r="1800" spans="1:6">
      <c r="A1800" s="12">
        <v>361</v>
      </c>
      <c r="B1800" s="12" t="s">
        <v>1891</v>
      </c>
      <c r="C1800" s="12" t="s">
        <v>1902</v>
      </c>
      <c r="D1800" s="1" t="str">
        <f t="shared" si="56"/>
        <v>宮崎県高原町</v>
      </c>
      <c r="E1800" s="12">
        <v>361</v>
      </c>
      <c r="F1800" s="1">
        <f t="shared" si="57"/>
        <v>1</v>
      </c>
    </row>
    <row r="1801" spans="1:6">
      <c r="A1801" s="12">
        <v>382</v>
      </c>
      <c r="B1801" s="12" t="s">
        <v>1891</v>
      </c>
      <c r="C1801" s="12" t="s">
        <v>1903</v>
      </c>
      <c r="D1801" s="1" t="str">
        <f t="shared" si="56"/>
        <v>宮崎県国富町</v>
      </c>
      <c r="E1801" s="12">
        <v>382</v>
      </c>
      <c r="F1801" s="1">
        <f t="shared" si="57"/>
        <v>1</v>
      </c>
    </row>
    <row r="1802" spans="1:6">
      <c r="A1802" s="12">
        <v>383</v>
      </c>
      <c r="B1802" s="12" t="s">
        <v>1891</v>
      </c>
      <c r="C1802" s="12" t="s">
        <v>1904</v>
      </c>
      <c r="D1802" s="1" t="str">
        <f t="shared" si="56"/>
        <v>宮崎県綾町</v>
      </c>
      <c r="E1802" s="12">
        <v>383</v>
      </c>
      <c r="F1802" s="1">
        <f t="shared" si="57"/>
        <v>1</v>
      </c>
    </row>
    <row r="1803" spans="1:6">
      <c r="A1803" s="12">
        <v>401</v>
      </c>
      <c r="B1803" s="12" t="s">
        <v>1891</v>
      </c>
      <c r="C1803" s="12" t="s">
        <v>1905</v>
      </c>
      <c r="D1803" s="1" t="str">
        <f t="shared" si="56"/>
        <v>宮崎県高鍋町</v>
      </c>
      <c r="E1803" s="12">
        <v>401</v>
      </c>
      <c r="F1803" s="1">
        <f t="shared" si="57"/>
        <v>1</v>
      </c>
    </row>
    <row r="1804" spans="1:6">
      <c r="A1804" s="12">
        <v>402</v>
      </c>
      <c r="B1804" s="12" t="s">
        <v>1891</v>
      </c>
      <c r="C1804" s="12" t="s">
        <v>1906</v>
      </c>
      <c r="D1804" s="1" t="str">
        <f t="shared" si="56"/>
        <v>宮崎県新富町</v>
      </c>
      <c r="E1804" s="12">
        <v>402</v>
      </c>
      <c r="F1804" s="1">
        <f t="shared" si="57"/>
        <v>1</v>
      </c>
    </row>
    <row r="1805" spans="1:6">
      <c r="A1805" s="12">
        <v>403</v>
      </c>
      <c r="B1805" s="12" t="s">
        <v>1891</v>
      </c>
      <c r="C1805" s="12" t="s">
        <v>1907</v>
      </c>
      <c r="D1805" s="1" t="str">
        <f t="shared" si="56"/>
        <v>宮崎県西米良村</v>
      </c>
      <c r="E1805" s="12">
        <v>403</v>
      </c>
      <c r="F1805" s="1">
        <f t="shared" si="57"/>
        <v>1</v>
      </c>
    </row>
    <row r="1806" spans="1:6">
      <c r="A1806" s="12">
        <v>404</v>
      </c>
      <c r="B1806" s="12" t="s">
        <v>1891</v>
      </c>
      <c r="C1806" s="12" t="s">
        <v>1908</v>
      </c>
      <c r="D1806" s="1" t="str">
        <f t="shared" si="56"/>
        <v>宮崎県木城町</v>
      </c>
      <c r="E1806" s="12">
        <v>404</v>
      </c>
      <c r="F1806" s="1">
        <f t="shared" si="57"/>
        <v>1</v>
      </c>
    </row>
    <row r="1807" spans="1:6">
      <c r="A1807" s="12">
        <v>405</v>
      </c>
      <c r="B1807" s="12" t="s">
        <v>1891</v>
      </c>
      <c r="C1807" s="12" t="s">
        <v>1909</v>
      </c>
      <c r="D1807" s="1" t="str">
        <f t="shared" si="56"/>
        <v>宮崎県川南町</v>
      </c>
      <c r="E1807" s="12">
        <v>405</v>
      </c>
      <c r="F1807" s="1">
        <f t="shared" si="57"/>
        <v>1</v>
      </c>
    </row>
    <row r="1808" spans="1:6">
      <c r="A1808" s="12">
        <v>406</v>
      </c>
      <c r="B1808" s="12" t="s">
        <v>1891</v>
      </c>
      <c r="C1808" s="12" t="s">
        <v>1910</v>
      </c>
      <c r="D1808" s="1" t="str">
        <f t="shared" si="56"/>
        <v>宮崎県都農町</v>
      </c>
      <c r="E1808" s="12">
        <v>406</v>
      </c>
      <c r="F1808" s="1">
        <f t="shared" si="57"/>
        <v>1</v>
      </c>
    </row>
    <row r="1809" spans="1:6">
      <c r="A1809" s="12">
        <v>421</v>
      </c>
      <c r="B1809" s="12" t="s">
        <v>1891</v>
      </c>
      <c r="C1809" s="12" t="s">
        <v>1911</v>
      </c>
      <c r="D1809" s="1" t="str">
        <f t="shared" si="56"/>
        <v>宮崎県門川町</v>
      </c>
      <c r="E1809" s="12">
        <v>421</v>
      </c>
      <c r="F1809" s="1">
        <f t="shared" si="57"/>
        <v>1</v>
      </c>
    </row>
    <row r="1810" spans="1:6">
      <c r="A1810" s="12">
        <v>429</v>
      </c>
      <c r="B1810" s="12" t="s">
        <v>1891</v>
      </c>
      <c r="C1810" s="12" t="s">
        <v>1912</v>
      </c>
      <c r="D1810" s="1" t="str">
        <f t="shared" si="56"/>
        <v>宮崎県諸塚村</v>
      </c>
      <c r="E1810" s="12">
        <v>429</v>
      </c>
      <c r="F1810" s="1">
        <f t="shared" si="57"/>
        <v>1</v>
      </c>
    </row>
    <row r="1811" spans="1:6">
      <c r="A1811" s="12">
        <v>430</v>
      </c>
      <c r="B1811" s="12" t="s">
        <v>1891</v>
      </c>
      <c r="C1811" s="12" t="s">
        <v>1913</v>
      </c>
      <c r="D1811" s="1" t="str">
        <f t="shared" si="56"/>
        <v>宮崎県椎葉村</v>
      </c>
      <c r="E1811" s="12">
        <v>430</v>
      </c>
      <c r="F1811" s="1">
        <f t="shared" si="57"/>
        <v>1</v>
      </c>
    </row>
    <row r="1812" spans="1:6">
      <c r="A1812" s="12">
        <v>431</v>
      </c>
      <c r="B1812" s="12" t="s">
        <v>1891</v>
      </c>
      <c r="C1812" s="12" t="s">
        <v>426</v>
      </c>
      <c r="D1812" s="1" t="str">
        <f t="shared" si="56"/>
        <v>宮崎県美郷町</v>
      </c>
      <c r="E1812" s="12">
        <v>431</v>
      </c>
      <c r="F1812" s="1">
        <f t="shared" si="57"/>
        <v>1</v>
      </c>
    </row>
    <row r="1813" spans="1:6">
      <c r="A1813" s="12">
        <v>441</v>
      </c>
      <c r="B1813" s="12" t="s">
        <v>1891</v>
      </c>
      <c r="C1813" s="12" t="s">
        <v>1914</v>
      </c>
      <c r="D1813" s="1" t="str">
        <f t="shared" si="56"/>
        <v>宮崎県高千穂町</v>
      </c>
      <c r="E1813" s="12">
        <v>441</v>
      </c>
      <c r="F1813" s="1">
        <f t="shared" si="57"/>
        <v>1</v>
      </c>
    </row>
    <row r="1814" spans="1:6">
      <c r="A1814" s="12">
        <v>442</v>
      </c>
      <c r="B1814" s="12" t="s">
        <v>1891</v>
      </c>
      <c r="C1814" s="12" t="s">
        <v>1915</v>
      </c>
      <c r="D1814" s="1" t="str">
        <f t="shared" si="56"/>
        <v>宮崎県日之影町</v>
      </c>
      <c r="E1814" s="12">
        <v>442</v>
      </c>
      <c r="F1814" s="1">
        <f t="shared" si="57"/>
        <v>1</v>
      </c>
    </row>
    <row r="1815" spans="1:6">
      <c r="A1815" s="12">
        <v>443</v>
      </c>
      <c r="B1815" s="12" t="s">
        <v>1891</v>
      </c>
      <c r="C1815" s="12" t="s">
        <v>1916</v>
      </c>
      <c r="D1815" s="1" t="str">
        <f t="shared" si="56"/>
        <v>宮崎県五ヶ瀬町</v>
      </c>
      <c r="E1815" s="12">
        <v>443</v>
      </c>
      <c r="F1815" s="1">
        <f t="shared" si="57"/>
        <v>1</v>
      </c>
    </row>
    <row r="1816" spans="1:6">
      <c r="A1816" s="12">
        <v>201</v>
      </c>
      <c r="B1816" s="12" t="s">
        <v>1917</v>
      </c>
      <c r="C1816" s="12" t="s">
        <v>1918</v>
      </c>
      <c r="D1816" s="1" t="str">
        <f t="shared" si="56"/>
        <v>鹿児島県鹿児島市</v>
      </c>
      <c r="E1816" s="12">
        <v>201</v>
      </c>
      <c r="F1816" s="1">
        <f t="shared" si="57"/>
        <v>1</v>
      </c>
    </row>
    <row r="1817" spans="1:6">
      <c r="A1817" s="12">
        <v>203</v>
      </c>
      <c r="B1817" s="12" t="s">
        <v>1917</v>
      </c>
      <c r="C1817" s="12" t="s">
        <v>1919</v>
      </c>
      <c r="D1817" s="1" t="str">
        <f t="shared" si="56"/>
        <v>鹿児島県鹿屋市</v>
      </c>
      <c r="E1817" s="12">
        <v>203</v>
      </c>
      <c r="F1817" s="1">
        <f t="shared" si="57"/>
        <v>1</v>
      </c>
    </row>
    <row r="1818" spans="1:6">
      <c r="A1818" s="12">
        <v>204</v>
      </c>
      <c r="B1818" s="12" t="s">
        <v>1917</v>
      </c>
      <c r="C1818" s="12" t="s">
        <v>1920</v>
      </c>
      <c r="D1818" s="1" t="str">
        <f t="shared" si="56"/>
        <v>鹿児島県枕崎市</v>
      </c>
      <c r="E1818" s="12">
        <v>204</v>
      </c>
      <c r="F1818" s="1">
        <f t="shared" si="57"/>
        <v>1</v>
      </c>
    </row>
    <row r="1819" spans="1:6">
      <c r="A1819" s="12">
        <v>206</v>
      </c>
      <c r="B1819" s="12" t="s">
        <v>1917</v>
      </c>
      <c r="C1819" s="12" t="s">
        <v>1921</v>
      </c>
      <c r="D1819" s="1" t="str">
        <f t="shared" si="56"/>
        <v>鹿児島県阿久根市</v>
      </c>
      <c r="E1819" s="12">
        <v>206</v>
      </c>
      <c r="F1819" s="1">
        <f t="shared" si="57"/>
        <v>1</v>
      </c>
    </row>
    <row r="1820" spans="1:6">
      <c r="A1820" s="12">
        <v>208</v>
      </c>
      <c r="B1820" s="12" t="s">
        <v>1917</v>
      </c>
      <c r="C1820" s="12" t="s">
        <v>1922</v>
      </c>
      <c r="D1820" s="1" t="str">
        <f t="shared" si="56"/>
        <v>鹿児島県出水市</v>
      </c>
      <c r="E1820" s="12">
        <v>208</v>
      </c>
      <c r="F1820" s="1">
        <f t="shared" si="57"/>
        <v>1</v>
      </c>
    </row>
    <row r="1821" spans="1:6">
      <c r="A1821" s="12">
        <v>210</v>
      </c>
      <c r="B1821" s="12" t="s">
        <v>1917</v>
      </c>
      <c r="C1821" s="12" t="s">
        <v>1923</v>
      </c>
      <c r="D1821" s="1" t="str">
        <f t="shared" si="56"/>
        <v>鹿児島県指宿市</v>
      </c>
      <c r="E1821" s="12">
        <v>210</v>
      </c>
      <c r="F1821" s="1">
        <f t="shared" si="57"/>
        <v>1</v>
      </c>
    </row>
    <row r="1822" spans="1:6">
      <c r="A1822" s="12">
        <v>213</v>
      </c>
      <c r="B1822" s="12" t="s">
        <v>1917</v>
      </c>
      <c r="C1822" s="12" t="s">
        <v>1924</v>
      </c>
      <c r="D1822" s="1" t="str">
        <f t="shared" si="56"/>
        <v>鹿児島県西之表市</v>
      </c>
      <c r="E1822" s="12">
        <v>213</v>
      </c>
      <c r="F1822" s="1">
        <f t="shared" si="57"/>
        <v>1</v>
      </c>
    </row>
    <row r="1823" spans="1:6">
      <c r="A1823" s="12">
        <v>214</v>
      </c>
      <c r="B1823" s="12" t="s">
        <v>1917</v>
      </c>
      <c r="C1823" s="12" t="s">
        <v>1925</v>
      </c>
      <c r="D1823" s="1" t="str">
        <f t="shared" si="56"/>
        <v>鹿児島県垂水市</v>
      </c>
      <c r="E1823" s="12">
        <v>214</v>
      </c>
      <c r="F1823" s="1">
        <f t="shared" si="57"/>
        <v>1</v>
      </c>
    </row>
    <row r="1824" spans="1:6">
      <c r="A1824" s="12">
        <v>215</v>
      </c>
      <c r="B1824" s="12" t="s">
        <v>1917</v>
      </c>
      <c r="C1824" s="12" t="s">
        <v>1926</v>
      </c>
      <c r="D1824" s="1" t="str">
        <f t="shared" si="56"/>
        <v>鹿児島県薩摩川内市</v>
      </c>
      <c r="E1824" s="12">
        <v>215</v>
      </c>
      <c r="F1824" s="1">
        <f t="shared" si="57"/>
        <v>1</v>
      </c>
    </row>
    <row r="1825" spans="1:6">
      <c r="A1825" s="12">
        <v>216</v>
      </c>
      <c r="B1825" s="12" t="s">
        <v>1917</v>
      </c>
      <c r="C1825" s="12" t="s">
        <v>1927</v>
      </c>
      <c r="D1825" s="1" t="str">
        <f t="shared" si="56"/>
        <v>鹿児島県日置市</v>
      </c>
      <c r="E1825" s="12">
        <v>216</v>
      </c>
      <c r="F1825" s="1">
        <f t="shared" si="57"/>
        <v>1</v>
      </c>
    </row>
    <row r="1826" spans="1:6">
      <c r="A1826" s="12">
        <v>217</v>
      </c>
      <c r="B1826" s="12" t="s">
        <v>1917</v>
      </c>
      <c r="C1826" s="12" t="s">
        <v>1928</v>
      </c>
      <c r="D1826" s="1" t="str">
        <f t="shared" si="56"/>
        <v>鹿児島県曽於市</v>
      </c>
      <c r="E1826" s="12">
        <v>217</v>
      </c>
      <c r="F1826" s="1">
        <f t="shared" si="57"/>
        <v>1</v>
      </c>
    </row>
    <row r="1827" spans="1:6">
      <c r="A1827" s="12">
        <v>218</v>
      </c>
      <c r="B1827" s="12" t="s">
        <v>1917</v>
      </c>
      <c r="C1827" s="12" t="s">
        <v>1929</v>
      </c>
      <c r="D1827" s="1" t="str">
        <f t="shared" si="56"/>
        <v>鹿児島県霧島市</v>
      </c>
      <c r="E1827" s="12">
        <v>218</v>
      </c>
      <c r="F1827" s="1">
        <f t="shared" si="57"/>
        <v>1</v>
      </c>
    </row>
    <row r="1828" spans="1:6">
      <c r="A1828" s="12">
        <v>219</v>
      </c>
      <c r="B1828" s="12" t="s">
        <v>1917</v>
      </c>
      <c r="C1828" s="12" t="s">
        <v>1930</v>
      </c>
      <c r="D1828" s="1" t="str">
        <f t="shared" si="56"/>
        <v>鹿児島県いちき串木野市</v>
      </c>
      <c r="E1828" s="12">
        <v>219</v>
      </c>
      <c r="F1828" s="1">
        <f t="shared" si="57"/>
        <v>1</v>
      </c>
    </row>
    <row r="1829" spans="1:6">
      <c r="A1829" s="12">
        <v>220</v>
      </c>
      <c r="B1829" s="12" t="s">
        <v>1917</v>
      </c>
      <c r="C1829" s="12" t="s">
        <v>1931</v>
      </c>
      <c r="D1829" s="1" t="str">
        <f t="shared" si="56"/>
        <v>鹿児島県南さつま市</v>
      </c>
      <c r="E1829" s="12">
        <v>220</v>
      </c>
      <c r="F1829" s="1">
        <f t="shared" si="57"/>
        <v>1</v>
      </c>
    </row>
    <row r="1830" spans="1:6">
      <c r="A1830" s="12">
        <v>221</v>
      </c>
      <c r="B1830" s="12" t="s">
        <v>1917</v>
      </c>
      <c r="C1830" s="12" t="s">
        <v>1932</v>
      </c>
      <c r="D1830" s="1" t="str">
        <f t="shared" si="56"/>
        <v>鹿児島県志布志市</v>
      </c>
      <c r="E1830" s="12">
        <v>221</v>
      </c>
      <c r="F1830" s="1">
        <f t="shared" si="57"/>
        <v>1</v>
      </c>
    </row>
    <row r="1831" spans="1:6">
      <c r="A1831" s="12">
        <v>222</v>
      </c>
      <c r="B1831" s="12" t="s">
        <v>1917</v>
      </c>
      <c r="C1831" s="12" t="s">
        <v>1933</v>
      </c>
      <c r="D1831" s="1" t="str">
        <f t="shared" si="56"/>
        <v>鹿児島県奄美市</v>
      </c>
      <c r="E1831" s="12">
        <v>222</v>
      </c>
      <c r="F1831" s="1">
        <f t="shared" si="57"/>
        <v>1</v>
      </c>
    </row>
    <row r="1832" spans="1:6">
      <c r="A1832" s="12">
        <v>223</v>
      </c>
      <c r="B1832" s="12" t="s">
        <v>1917</v>
      </c>
      <c r="C1832" s="12" t="s">
        <v>1934</v>
      </c>
      <c r="D1832" s="1" t="str">
        <f t="shared" si="56"/>
        <v>鹿児島県南九州市</v>
      </c>
      <c r="E1832" s="12">
        <v>223</v>
      </c>
      <c r="F1832" s="1">
        <f t="shared" si="57"/>
        <v>1</v>
      </c>
    </row>
    <row r="1833" spans="1:6">
      <c r="A1833" s="12">
        <v>224</v>
      </c>
      <c r="B1833" s="12" t="s">
        <v>1917</v>
      </c>
      <c r="C1833" s="12" t="s">
        <v>1935</v>
      </c>
      <c r="D1833" s="1" t="str">
        <f t="shared" si="56"/>
        <v>鹿児島県伊佐市</v>
      </c>
      <c r="E1833" s="12">
        <v>224</v>
      </c>
      <c r="F1833" s="1">
        <f t="shared" si="57"/>
        <v>1</v>
      </c>
    </row>
    <row r="1834" spans="1:6">
      <c r="A1834" s="12">
        <v>225</v>
      </c>
      <c r="B1834" s="12" t="s">
        <v>1917</v>
      </c>
      <c r="C1834" s="12" t="s">
        <v>1936</v>
      </c>
      <c r="D1834" s="1" t="str">
        <f t="shared" si="56"/>
        <v>鹿児島県姶良市</v>
      </c>
      <c r="E1834" s="12">
        <v>225</v>
      </c>
      <c r="F1834" s="1">
        <f t="shared" si="57"/>
        <v>1</v>
      </c>
    </row>
    <row r="1835" spans="1:6">
      <c r="A1835" s="12">
        <v>303</v>
      </c>
      <c r="B1835" s="12" t="s">
        <v>1917</v>
      </c>
      <c r="C1835" s="12" t="s">
        <v>1937</v>
      </c>
      <c r="D1835" s="1" t="str">
        <f t="shared" si="56"/>
        <v>鹿児島県三島村</v>
      </c>
      <c r="E1835" s="12">
        <v>303</v>
      </c>
      <c r="F1835" s="1">
        <f t="shared" si="57"/>
        <v>1</v>
      </c>
    </row>
    <row r="1836" spans="1:6">
      <c r="A1836" s="12">
        <v>304</v>
      </c>
      <c r="B1836" s="12" t="s">
        <v>1917</v>
      </c>
      <c r="C1836" s="12" t="s">
        <v>1938</v>
      </c>
      <c r="D1836" s="1" t="str">
        <f t="shared" si="56"/>
        <v>鹿児島県十島村</v>
      </c>
      <c r="E1836" s="12">
        <v>304</v>
      </c>
      <c r="F1836" s="1">
        <f t="shared" si="57"/>
        <v>1</v>
      </c>
    </row>
    <row r="1837" spans="1:6">
      <c r="A1837" s="12">
        <v>392</v>
      </c>
      <c r="B1837" s="12" t="s">
        <v>1917</v>
      </c>
      <c r="C1837" s="12" t="s">
        <v>1939</v>
      </c>
      <c r="D1837" s="1" t="str">
        <f t="shared" si="56"/>
        <v>鹿児島県さつま町</v>
      </c>
      <c r="E1837" s="12">
        <v>392</v>
      </c>
      <c r="F1837" s="1">
        <f t="shared" si="57"/>
        <v>1</v>
      </c>
    </row>
    <row r="1838" spans="1:6">
      <c r="A1838" s="12">
        <v>404</v>
      </c>
      <c r="B1838" s="12" t="s">
        <v>1917</v>
      </c>
      <c r="C1838" s="12" t="s">
        <v>1940</v>
      </c>
      <c r="D1838" s="1" t="str">
        <f t="shared" si="56"/>
        <v>鹿児島県長島町</v>
      </c>
      <c r="E1838" s="12">
        <v>404</v>
      </c>
      <c r="F1838" s="1">
        <f t="shared" si="57"/>
        <v>1</v>
      </c>
    </row>
    <row r="1839" spans="1:6">
      <c r="A1839" s="12">
        <v>452</v>
      </c>
      <c r="B1839" s="12" t="s">
        <v>1917</v>
      </c>
      <c r="C1839" s="12" t="s">
        <v>1941</v>
      </c>
      <c r="D1839" s="1" t="str">
        <f t="shared" si="56"/>
        <v>鹿児島県湧水町</v>
      </c>
      <c r="E1839" s="12">
        <v>452</v>
      </c>
      <c r="F1839" s="1">
        <f t="shared" si="57"/>
        <v>1</v>
      </c>
    </row>
    <row r="1840" spans="1:6">
      <c r="A1840" s="12">
        <v>468</v>
      </c>
      <c r="B1840" s="12" t="s">
        <v>1917</v>
      </c>
      <c r="C1840" s="12" t="s">
        <v>1942</v>
      </c>
      <c r="D1840" s="1" t="str">
        <f t="shared" si="56"/>
        <v>鹿児島県大崎町</v>
      </c>
      <c r="E1840" s="12">
        <v>468</v>
      </c>
      <c r="F1840" s="1">
        <f t="shared" si="57"/>
        <v>1</v>
      </c>
    </row>
    <row r="1841" spans="1:6">
      <c r="A1841" s="12">
        <v>482</v>
      </c>
      <c r="B1841" s="12" t="s">
        <v>1917</v>
      </c>
      <c r="C1841" s="12" t="s">
        <v>1943</v>
      </c>
      <c r="D1841" s="1" t="str">
        <f t="shared" si="56"/>
        <v>鹿児島県東串良町</v>
      </c>
      <c r="E1841" s="12">
        <v>482</v>
      </c>
      <c r="F1841" s="1">
        <f t="shared" si="57"/>
        <v>1</v>
      </c>
    </row>
    <row r="1842" spans="1:6">
      <c r="A1842" s="12">
        <v>490</v>
      </c>
      <c r="B1842" s="12" t="s">
        <v>1917</v>
      </c>
      <c r="C1842" s="12" t="s">
        <v>1944</v>
      </c>
      <c r="D1842" s="1" t="str">
        <f t="shared" si="56"/>
        <v>鹿児島県錦江町</v>
      </c>
      <c r="E1842" s="12">
        <v>490</v>
      </c>
      <c r="F1842" s="1">
        <f t="shared" si="57"/>
        <v>1</v>
      </c>
    </row>
    <row r="1843" spans="1:6">
      <c r="A1843" s="12">
        <v>491</v>
      </c>
      <c r="B1843" s="12" t="s">
        <v>1917</v>
      </c>
      <c r="C1843" s="12" t="s">
        <v>1945</v>
      </c>
      <c r="D1843" s="1" t="str">
        <f t="shared" si="56"/>
        <v>鹿児島県南大隅町</v>
      </c>
      <c r="E1843" s="12">
        <v>491</v>
      </c>
      <c r="F1843" s="1">
        <f t="shared" si="57"/>
        <v>1</v>
      </c>
    </row>
    <row r="1844" spans="1:6">
      <c r="A1844" s="12">
        <v>492</v>
      </c>
      <c r="B1844" s="12" t="s">
        <v>1917</v>
      </c>
      <c r="C1844" s="12" t="s">
        <v>1946</v>
      </c>
      <c r="D1844" s="1" t="str">
        <f t="shared" si="56"/>
        <v>鹿児島県肝付町</v>
      </c>
      <c r="E1844" s="12">
        <v>492</v>
      </c>
      <c r="F1844" s="1">
        <f t="shared" si="57"/>
        <v>1</v>
      </c>
    </row>
    <row r="1845" spans="1:6">
      <c r="A1845" s="12">
        <v>501</v>
      </c>
      <c r="B1845" s="12" t="s">
        <v>1917</v>
      </c>
      <c r="C1845" s="12" t="s">
        <v>1947</v>
      </c>
      <c r="D1845" s="1" t="str">
        <f t="shared" si="56"/>
        <v>鹿児島県中種子町</v>
      </c>
      <c r="E1845" s="12">
        <v>501</v>
      </c>
      <c r="F1845" s="1">
        <f t="shared" si="57"/>
        <v>1</v>
      </c>
    </row>
    <row r="1846" spans="1:6">
      <c r="A1846" s="12">
        <v>502</v>
      </c>
      <c r="B1846" s="12" t="s">
        <v>1917</v>
      </c>
      <c r="C1846" s="12" t="s">
        <v>1948</v>
      </c>
      <c r="D1846" s="1" t="str">
        <f t="shared" si="56"/>
        <v>鹿児島県南種子町</v>
      </c>
      <c r="E1846" s="12">
        <v>502</v>
      </c>
      <c r="F1846" s="1">
        <f t="shared" si="57"/>
        <v>1</v>
      </c>
    </row>
    <row r="1847" spans="1:6">
      <c r="A1847" s="12">
        <v>505</v>
      </c>
      <c r="B1847" s="12" t="s">
        <v>1917</v>
      </c>
      <c r="C1847" s="12" t="s">
        <v>1949</v>
      </c>
      <c r="D1847" s="1" t="str">
        <f t="shared" si="56"/>
        <v>鹿児島県屋久島町</v>
      </c>
      <c r="E1847" s="12">
        <v>505</v>
      </c>
      <c r="F1847" s="1">
        <f t="shared" si="57"/>
        <v>1</v>
      </c>
    </row>
    <row r="1848" spans="1:6">
      <c r="A1848" s="12">
        <v>523</v>
      </c>
      <c r="B1848" s="12" t="s">
        <v>1917</v>
      </c>
      <c r="C1848" s="12" t="s">
        <v>1950</v>
      </c>
      <c r="D1848" s="1" t="str">
        <f t="shared" si="56"/>
        <v>鹿児島県大和村</v>
      </c>
      <c r="E1848" s="12">
        <v>523</v>
      </c>
      <c r="F1848" s="1">
        <f t="shared" si="57"/>
        <v>1</v>
      </c>
    </row>
    <row r="1849" spans="1:6">
      <c r="A1849" s="12">
        <v>524</v>
      </c>
      <c r="B1849" s="12" t="s">
        <v>1917</v>
      </c>
      <c r="C1849" s="12" t="s">
        <v>1951</v>
      </c>
      <c r="D1849" s="1" t="str">
        <f t="shared" si="56"/>
        <v>鹿児島県宇検村</v>
      </c>
      <c r="E1849" s="12">
        <v>524</v>
      </c>
      <c r="F1849" s="1">
        <f t="shared" si="57"/>
        <v>1</v>
      </c>
    </row>
    <row r="1850" spans="1:6">
      <c r="A1850" s="12">
        <v>525</v>
      </c>
      <c r="B1850" s="12" t="s">
        <v>1917</v>
      </c>
      <c r="C1850" s="12" t="s">
        <v>1952</v>
      </c>
      <c r="D1850" s="1" t="str">
        <f t="shared" si="56"/>
        <v>鹿児島県瀬戸内町</v>
      </c>
      <c r="E1850" s="12">
        <v>525</v>
      </c>
      <c r="F1850" s="1">
        <f t="shared" si="57"/>
        <v>1</v>
      </c>
    </row>
    <row r="1851" spans="1:6">
      <c r="A1851" s="12">
        <v>527</v>
      </c>
      <c r="B1851" s="12" t="s">
        <v>1917</v>
      </c>
      <c r="C1851" s="12" t="s">
        <v>1953</v>
      </c>
      <c r="D1851" s="1" t="str">
        <f t="shared" si="56"/>
        <v>鹿児島県龍郷町</v>
      </c>
      <c r="E1851" s="12">
        <v>527</v>
      </c>
      <c r="F1851" s="1">
        <f t="shared" si="57"/>
        <v>1</v>
      </c>
    </row>
    <row r="1852" spans="1:6">
      <c r="A1852" s="12">
        <v>529</v>
      </c>
      <c r="B1852" s="12" t="s">
        <v>1917</v>
      </c>
      <c r="C1852" s="12" t="s">
        <v>1954</v>
      </c>
      <c r="D1852" s="1" t="str">
        <f t="shared" si="56"/>
        <v>鹿児島県喜界町</v>
      </c>
      <c r="E1852" s="12">
        <v>529</v>
      </c>
      <c r="F1852" s="1">
        <f t="shared" si="57"/>
        <v>1</v>
      </c>
    </row>
    <row r="1853" spans="1:6">
      <c r="A1853" s="12">
        <v>530</v>
      </c>
      <c r="B1853" s="12" t="s">
        <v>1917</v>
      </c>
      <c r="C1853" s="12" t="s">
        <v>1955</v>
      </c>
      <c r="D1853" s="1" t="str">
        <f t="shared" si="56"/>
        <v>鹿児島県徳之島町</v>
      </c>
      <c r="E1853" s="12">
        <v>530</v>
      </c>
      <c r="F1853" s="1">
        <f t="shared" si="57"/>
        <v>1</v>
      </c>
    </row>
    <row r="1854" spans="1:6">
      <c r="A1854" s="12">
        <v>531</v>
      </c>
      <c r="B1854" s="12" t="s">
        <v>1917</v>
      </c>
      <c r="C1854" s="12" t="s">
        <v>1956</v>
      </c>
      <c r="D1854" s="1" t="str">
        <f t="shared" si="56"/>
        <v>鹿児島県天城町</v>
      </c>
      <c r="E1854" s="12">
        <v>531</v>
      </c>
      <c r="F1854" s="1">
        <f t="shared" si="57"/>
        <v>1</v>
      </c>
    </row>
    <row r="1855" spans="1:6">
      <c r="A1855" s="12">
        <v>532</v>
      </c>
      <c r="B1855" s="12" t="s">
        <v>1917</v>
      </c>
      <c r="C1855" s="12" t="s">
        <v>1957</v>
      </c>
      <c r="D1855" s="1" t="str">
        <f t="shared" ref="D1855:D1899" si="58">B1855&amp;C1855</f>
        <v>鹿児島県伊仙町</v>
      </c>
      <c r="E1855" s="12">
        <v>532</v>
      </c>
      <c r="F1855" s="1">
        <f t="shared" si="57"/>
        <v>1</v>
      </c>
    </row>
    <row r="1856" spans="1:6">
      <c r="A1856" s="12">
        <v>533</v>
      </c>
      <c r="B1856" s="12" t="s">
        <v>1917</v>
      </c>
      <c r="C1856" s="12" t="s">
        <v>1958</v>
      </c>
      <c r="D1856" s="1" t="str">
        <f t="shared" si="58"/>
        <v>鹿児島県和泊町</v>
      </c>
      <c r="E1856" s="12">
        <v>533</v>
      </c>
      <c r="F1856" s="1">
        <f t="shared" si="57"/>
        <v>1</v>
      </c>
    </row>
    <row r="1857" spans="1:6">
      <c r="A1857" s="12">
        <v>534</v>
      </c>
      <c r="B1857" s="12" t="s">
        <v>1917</v>
      </c>
      <c r="C1857" s="12" t="s">
        <v>1959</v>
      </c>
      <c r="D1857" s="1" t="str">
        <f t="shared" si="58"/>
        <v>鹿児島県知名町</v>
      </c>
      <c r="E1857" s="12">
        <v>534</v>
      </c>
      <c r="F1857" s="1">
        <f t="shared" si="57"/>
        <v>1</v>
      </c>
    </row>
    <row r="1858" spans="1:6">
      <c r="A1858" s="12">
        <v>535</v>
      </c>
      <c r="B1858" s="12" t="s">
        <v>1917</v>
      </c>
      <c r="C1858" s="12" t="s">
        <v>1960</v>
      </c>
      <c r="D1858" s="1" t="str">
        <f t="shared" si="58"/>
        <v>鹿児島県与論町</v>
      </c>
      <c r="E1858" s="12">
        <v>535</v>
      </c>
      <c r="F1858" s="1">
        <f t="shared" ref="F1858:F1899" si="59">COUNTIF(D:D,D1858)</f>
        <v>1</v>
      </c>
    </row>
    <row r="1859" spans="1:6">
      <c r="A1859" s="12">
        <v>201</v>
      </c>
      <c r="B1859" s="12" t="s">
        <v>1961</v>
      </c>
      <c r="C1859" s="12" t="s">
        <v>1962</v>
      </c>
      <c r="D1859" s="1" t="str">
        <f t="shared" si="58"/>
        <v>沖縄県那覇市</v>
      </c>
      <c r="E1859" s="12">
        <v>201</v>
      </c>
      <c r="F1859" s="1">
        <f t="shared" si="59"/>
        <v>1</v>
      </c>
    </row>
    <row r="1860" spans="1:6">
      <c r="A1860" s="12">
        <v>205</v>
      </c>
      <c r="B1860" s="12" t="s">
        <v>1961</v>
      </c>
      <c r="C1860" s="12" t="s">
        <v>1963</v>
      </c>
      <c r="D1860" s="1" t="str">
        <f t="shared" si="58"/>
        <v>沖縄県宜野湾市</v>
      </c>
      <c r="E1860" s="12">
        <v>205</v>
      </c>
      <c r="F1860" s="1">
        <f t="shared" si="59"/>
        <v>1</v>
      </c>
    </row>
    <row r="1861" spans="1:6">
      <c r="A1861" s="12">
        <v>207</v>
      </c>
      <c r="B1861" s="12" t="s">
        <v>1961</v>
      </c>
      <c r="C1861" s="12" t="s">
        <v>1964</v>
      </c>
      <c r="D1861" s="1" t="str">
        <f t="shared" si="58"/>
        <v>沖縄県石垣市</v>
      </c>
      <c r="E1861" s="12">
        <v>207</v>
      </c>
      <c r="F1861" s="1">
        <f t="shared" si="59"/>
        <v>1</v>
      </c>
    </row>
    <row r="1862" spans="1:6">
      <c r="A1862" s="12">
        <v>208</v>
      </c>
      <c r="B1862" s="12" t="s">
        <v>1961</v>
      </c>
      <c r="C1862" s="12" t="s">
        <v>1965</v>
      </c>
      <c r="D1862" s="1" t="str">
        <f t="shared" si="58"/>
        <v>沖縄県浦添市</v>
      </c>
      <c r="E1862" s="12">
        <v>208</v>
      </c>
      <c r="F1862" s="1">
        <f t="shared" si="59"/>
        <v>1</v>
      </c>
    </row>
    <row r="1863" spans="1:6">
      <c r="A1863" s="12">
        <v>209</v>
      </c>
      <c r="B1863" s="12" t="s">
        <v>1961</v>
      </c>
      <c r="C1863" s="12" t="s">
        <v>1966</v>
      </c>
      <c r="D1863" s="1" t="str">
        <f t="shared" si="58"/>
        <v>沖縄県名護市</v>
      </c>
      <c r="E1863" s="12">
        <v>209</v>
      </c>
      <c r="F1863" s="1">
        <f t="shared" si="59"/>
        <v>1</v>
      </c>
    </row>
    <row r="1864" spans="1:6">
      <c r="A1864" s="12">
        <v>210</v>
      </c>
      <c r="B1864" s="12" t="s">
        <v>1961</v>
      </c>
      <c r="C1864" s="12" t="s">
        <v>1967</v>
      </c>
      <c r="D1864" s="1" t="str">
        <f t="shared" si="58"/>
        <v>沖縄県糸満市</v>
      </c>
      <c r="E1864" s="12">
        <v>210</v>
      </c>
      <c r="F1864" s="1">
        <f t="shared" si="59"/>
        <v>1</v>
      </c>
    </row>
    <row r="1865" spans="1:6">
      <c r="A1865" s="12">
        <v>211</v>
      </c>
      <c r="B1865" s="12" t="s">
        <v>1961</v>
      </c>
      <c r="C1865" s="12" t="s">
        <v>1968</v>
      </c>
      <c r="D1865" s="1" t="str">
        <f t="shared" si="58"/>
        <v>沖縄県沖縄市</v>
      </c>
      <c r="E1865" s="12">
        <v>211</v>
      </c>
      <c r="F1865" s="1">
        <f t="shared" si="59"/>
        <v>1</v>
      </c>
    </row>
    <row r="1866" spans="1:6">
      <c r="A1866" s="12">
        <v>212</v>
      </c>
      <c r="B1866" s="12" t="s">
        <v>1961</v>
      </c>
      <c r="C1866" s="12" t="s">
        <v>1969</v>
      </c>
      <c r="D1866" s="1" t="str">
        <f t="shared" si="58"/>
        <v>沖縄県豊見城市</v>
      </c>
      <c r="E1866" s="12">
        <v>212</v>
      </c>
      <c r="F1866" s="1">
        <f t="shared" si="59"/>
        <v>1</v>
      </c>
    </row>
    <row r="1867" spans="1:6">
      <c r="A1867" s="12">
        <v>213</v>
      </c>
      <c r="B1867" s="12" t="s">
        <v>1961</v>
      </c>
      <c r="C1867" s="12" t="s">
        <v>1970</v>
      </c>
      <c r="D1867" s="1" t="str">
        <f t="shared" si="58"/>
        <v>沖縄県うるま市</v>
      </c>
      <c r="E1867" s="12">
        <v>213</v>
      </c>
      <c r="F1867" s="1">
        <f t="shared" si="59"/>
        <v>1</v>
      </c>
    </row>
    <row r="1868" spans="1:6">
      <c r="A1868" s="12">
        <v>214</v>
      </c>
      <c r="B1868" s="12" t="s">
        <v>1961</v>
      </c>
      <c r="C1868" s="12" t="s">
        <v>1971</v>
      </c>
      <c r="D1868" s="1" t="str">
        <f t="shared" si="58"/>
        <v>沖縄県宮古島市</v>
      </c>
      <c r="E1868" s="12">
        <v>214</v>
      </c>
      <c r="F1868" s="1">
        <f t="shared" si="59"/>
        <v>1</v>
      </c>
    </row>
    <row r="1869" spans="1:6">
      <c r="A1869" s="12">
        <v>215</v>
      </c>
      <c r="B1869" s="12" t="s">
        <v>1961</v>
      </c>
      <c r="C1869" s="12" t="s">
        <v>1972</v>
      </c>
      <c r="D1869" s="1" t="str">
        <f t="shared" si="58"/>
        <v>沖縄県南城市</v>
      </c>
      <c r="E1869" s="12">
        <v>215</v>
      </c>
      <c r="F1869" s="1">
        <f t="shared" si="59"/>
        <v>1</v>
      </c>
    </row>
    <row r="1870" spans="1:6">
      <c r="A1870" s="12">
        <v>301</v>
      </c>
      <c r="B1870" s="12" t="s">
        <v>1961</v>
      </c>
      <c r="C1870" s="12" t="s">
        <v>1973</v>
      </c>
      <c r="D1870" s="1" t="str">
        <f t="shared" si="58"/>
        <v>沖縄県国頭村</v>
      </c>
      <c r="E1870" s="12">
        <v>301</v>
      </c>
      <c r="F1870" s="1">
        <f t="shared" si="59"/>
        <v>1</v>
      </c>
    </row>
    <row r="1871" spans="1:6">
      <c r="A1871" s="12">
        <v>302</v>
      </c>
      <c r="B1871" s="12" t="s">
        <v>1961</v>
      </c>
      <c r="C1871" s="12" t="s">
        <v>1974</v>
      </c>
      <c r="D1871" s="1" t="str">
        <f t="shared" si="58"/>
        <v>沖縄県大宜味村</v>
      </c>
      <c r="E1871" s="12">
        <v>302</v>
      </c>
      <c r="F1871" s="1">
        <f t="shared" si="59"/>
        <v>1</v>
      </c>
    </row>
    <row r="1872" spans="1:6">
      <c r="A1872" s="12">
        <v>303</v>
      </c>
      <c r="B1872" s="12" t="s">
        <v>1961</v>
      </c>
      <c r="C1872" s="12" t="s">
        <v>1975</v>
      </c>
      <c r="D1872" s="1" t="str">
        <f t="shared" si="58"/>
        <v>沖縄県東村</v>
      </c>
      <c r="E1872" s="12">
        <v>303</v>
      </c>
      <c r="F1872" s="1">
        <f t="shared" si="59"/>
        <v>1</v>
      </c>
    </row>
    <row r="1873" spans="1:6">
      <c r="A1873" s="12">
        <v>306</v>
      </c>
      <c r="B1873" s="12" t="s">
        <v>1961</v>
      </c>
      <c r="C1873" s="12" t="s">
        <v>1976</v>
      </c>
      <c r="D1873" s="1" t="str">
        <f t="shared" si="58"/>
        <v>沖縄県今帰仁村</v>
      </c>
      <c r="E1873" s="12">
        <v>306</v>
      </c>
      <c r="F1873" s="1">
        <f t="shared" si="59"/>
        <v>1</v>
      </c>
    </row>
    <row r="1874" spans="1:6">
      <c r="A1874" s="12">
        <v>308</v>
      </c>
      <c r="B1874" s="12" t="s">
        <v>1961</v>
      </c>
      <c r="C1874" s="12" t="s">
        <v>1977</v>
      </c>
      <c r="D1874" s="1" t="str">
        <f t="shared" si="58"/>
        <v>沖縄県本部町</v>
      </c>
      <c r="E1874" s="12">
        <v>308</v>
      </c>
      <c r="F1874" s="1">
        <f t="shared" si="59"/>
        <v>1</v>
      </c>
    </row>
    <row r="1875" spans="1:6">
      <c r="A1875" s="12">
        <v>311</v>
      </c>
      <c r="B1875" s="12" t="s">
        <v>1961</v>
      </c>
      <c r="C1875" s="12" t="s">
        <v>1978</v>
      </c>
      <c r="D1875" s="1" t="str">
        <f t="shared" si="58"/>
        <v>沖縄県恩納村</v>
      </c>
      <c r="E1875" s="12">
        <v>311</v>
      </c>
      <c r="F1875" s="1">
        <f t="shared" si="59"/>
        <v>1</v>
      </c>
    </row>
    <row r="1876" spans="1:6">
      <c r="A1876" s="12">
        <v>313</v>
      </c>
      <c r="B1876" s="12" t="s">
        <v>1961</v>
      </c>
      <c r="C1876" s="12" t="s">
        <v>1979</v>
      </c>
      <c r="D1876" s="1" t="str">
        <f t="shared" si="58"/>
        <v>沖縄県宜野座村</v>
      </c>
      <c r="E1876" s="12">
        <v>313</v>
      </c>
      <c r="F1876" s="1">
        <f t="shared" si="59"/>
        <v>1</v>
      </c>
    </row>
    <row r="1877" spans="1:6">
      <c r="A1877" s="12">
        <v>314</v>
      </c>
      <c r="B1877" s="12" t="s">
        <v>1961</v>
      </c>
      <c r="C1877" s="12" t="s">
        <v>1980</v>
      </c>
      <c r="D1877" s="1" t="str">
        <f t="shared" si="58"/>
        <v>沖縄県金武町</v>
      </c>
      <c r="E1877" s="12">
        <v>314</v>
      </c>
      <c r="F1877" s="1">
        <f t="shared" si="59"/>
        <v>1</v>
      </c>
    </row>
    <row r="1878" spans="1:6">
      <c r="A1878" s="12">
        <v>315</v>
      </c>
      <c r="B1878" s="12" t="s">
        <v>1961</v>
      </c>
      <c r="C1878" s="12" t="s">
        <v>1981</v>
      </c>
      <c r="D1878" s="1" t="str">
        <f t="shared" si="58"/>
        <v>沖縄県伊江村</v>
      </c>
      <c r="E1878" s="12">
        <v>315</v>
      </c>
      <c r="F1878" s="1">
        <f t="shared" si="59"/>
        <v>1</v>
      </c>
    </row>
    <row r="1879" spans="1:6">
      <c r="A1879" s="12">
        <v>324</v>
      </c>
      <c r="B1879" s="12" t="s">
        <v>1961</v>
      </c>
      <c r="C1879" s="12" t="s">
        <v>1982</v>
      </c>
      <c r="D1879" s="1" t="str">
        <f t="shared" si="58"/>
        <v>沖縄県読谷村</v>
      </c>
      <c r="E1879" s="12">
        <v>324</v>
      </c>
      <c r="F1879" s="1">
        <f t="shared" si="59"/>
        <v>1</v>
      </c>
    </row>
    <row r="1880" spans="1:6">
      <c r="A1880" s="12">
        <v>325</v>
      </c>
      <c r="B1880" s="12" t="s">
        <v>1961</v>
      </c>
      <c r="C1880" s="12" t="s">
        <v>1983</v>
      </c>
      <c r="D1880" s="1" t="str">
        <f t="shared" si="58"/>
        <v>沖縄県嘉手納町</v>
      </c>
      <c r="E1880" s="12">
        <v>325</v>
      </c>
      <c r="F1880" s="1">
        <f t="shared" si="59"/>
        <v>1</v>
      </c>
    </row>
    <row r="1881" spans="1:6">
      <c r="A1881" s="12">
        <v>326</v>
      </c>
      <c r="B1881" s="12" t="s">
        <v>1961</v>
      </c>
      <c r="C1881" s="12" t="s">
        <v>1984</v>
      </c>
      <c r="D1881" s="1" t="str">
        <f t="shared" si="58"/>
        <v>沖縄県北谷町</v>
      </c>
      <c r="E1881" s="12">
        <v>326</v>
      </c>
      <c r="F1881" s="1">
        <f t="shared" si="59"/>
        <v>1</v>
      </c>
    </row>
    <row r="1882" spans="1:6">
      <c r="A1882" s="12">
        <v>327</v>
      </c>
      <c r="B1882" s="12" t="s">
        <v>1961</v>
      </c>
      <c r="C1882" s="12" t="s">
        <v>1985</v>
      </c>
      <c r="D1882" s="1" t="str">
        <f t="shared" si="58"/>
        <v>沖縄県北中城村</v>
      </c>
      <c r="E1882" s="12">
        <v>327</v>
      </c>
      <c r="F1882" s="1">
        <f t="shared" si="59"/>
        <v>1</v>
      </c>
    </row>
    <row r="1883" spans="1:6">
      <c r="A1883" s="12">
        <v>328</v>
      </c>
      <c r="B1883" s="12" t="s">
        <v>1961</v>
      </c>
      <c r="C1883" s="12" t="s">
        <v>1986</v>
      </c>
      <c r="D1883" s="1" t="str">
        <f t="shared" si="58"/>
        <v>沖縄県中城村</v>
      </c>
      <c r="E1883" s="12">
        <v>328</v>
      </c>
      <c r="F1883" s="1">
        <f t="shared" si="59"/>
        <v>1</v>
      </c>
    </row>
    <row r="1884" spans="1:6">
      <c r="A1884" s="12">
        <v>329</v>
      </c>
      <c r="B1884" s="12" t="s">
        <v>1961</v>
      </c>
      <c r="C1884" s="12" t="s">
        <v>1987</v>
      </c>
      <c r="D1884" s="1" t="str">
        <f t="shared" si="58"/>
        <v>沖縄県西原町</v>
      </c>
      <c r="E1884" s="12">
        <v>329</v>
      </c>
      <c r="F1884" s="1">
        <f t="shared" si="59"/>
        <v>1</v>
      </c>
    </row>
    <row r="1885" spans="1:6">
      <c r="A1885" s="12">
        <v>348</v>
      </c>
      <c r="B1885" s="12" t="s">
        <v>1961</v>
      </c>
      <c r="C1885" s="12" t="s">
        <v>1988</v>
      </c>
      <c r="D1885" s="1" t="str">
        <f t="shared" si="58"/>
        <v>沖縄県与那原町</v>
      </c>
      <c r="E1885" s="12">
        <v>348</v>
      </c>
      <c r="F1885" s="1">
        <f t="shared" si="59"/>
        <v>1</v>
      </c>
    </row>
    <row r="1886" spans="1:6">
      <c r="A1886" s="12">
        <v>350</v>
      </c>
      <c r="B1886" s="12" t="s">
        <v>1961</v>
      </c>
      <c r="C1886" s="12" t="s">
        <v>1989</v>
      </c>
      <c r="D1886" s="1" t="str">
        <f t="shared" si="58"/>
        <v>沖縄県南風原町</v>
      </c>
      <c r="E1886" s="12">
        <v>350</v>
      </c>
      <c r="F1886" s="1">
        <f t="shared" si="59"/>
        <v>1</v>
      </c>
    </row>
    <row r="1887" spans="1:6">
      <c r="A1887" s="12">
        <v>353</v>
      </c>
      <c r="B1887" s="12" t="s">
        <v>1961</v>
      </c>
      <c r="C1887" s="12" t="s">
        <v>1990</v>
      </c>
      <c r="D1887" s="1" t="str">
        <f t="shared" si="58"/>
        <v>沖縄県渡嘉敷村</v>
      </c>
      <c r="E1887" s="12">
        <v>353</v>
      </c>
      <c r="F1887" s="1">
        <f t="shared" si="59"/>
        <v>1</v>
      </c>
    </row>
    <row r="1888" spans="1:6">
      <c r="A1888" s="12">
        <v>354</v>
      </c>
      <c r="B1888" s="12" t="s">
        <v>1961</v>
      </c>
      <c r="C1888" s="12" t="s">
        <v>1991</v>
      </c>
      <c r="D1888" s="1" t="str">
        <f t="shared" si="58"/>
        <v>沖縄県座間味村</v>
      </c>
      <c r="E1888" s="12">
        <v>354</v>
      </c>
      <c r="F1888" s="1">
        <f t="shared" si="59"/>
        <v>1</v>
      </c>
    </row>
    <row r="1889" spans="1:6">
      <c r="A1889" s="12">
        <v>355</v>
      </c>
      <c r="B1889" s="12" t="s">
        <v>1961</v>
      </c>
      <c r="C1889" s="12" t="s">
        <v>1992</v>
      </c>
      <c r="D1889" s="1" t="str">
        <f t="shared" si="58"/>
        <v>沖縄県粟国村</v>
      </c>
      <c r="E1889" s="12">
        <v>355</v>
      </c>
      <c r="F1889" s="1">
        <f t="shared" si="59"/>
        <v>1</v>
      </c>
    </row>
    <row r="1890" spans="1:6">
      <c r="A1890" s="12">
        <v>356</v>
      </c>
      <c r="B1890" s="12" t="s">
        <v>1961</v>
      </c>
      <c r="C1890" s="12" t="s">
        <v>1993</v>
      </c>
      <c r="D1890" s="1" t="str">
        <f t="shared" si="58"/>
        <v>沖縄県渡名喜村</v>
      </c>
      <c r="E1890" s="12">
        <v>356</v>
      </c>
      <c r="F1890" s="1">
        <f t="shared" si="59"/>
        <v>1</v>
      </c>
    </row>
    <row r="1891" spans="1:6">
      <c r="A1891" s="12">
        <v>357</v>
      </c>
      <c r="B1891" s="12" t="s">
        <v>1961</v>
      </c>
      <c r="C1891" s="12" t="s">
        <v>1994</v>
      </c>
      <c r="D1891" s="1" t="str">
        <f t="shared" si="58"/>
        <v>沖縄県南大東村</v>
      </c>
      <c r="E1891" s="12">
        <v>357</v>
      </c>
      <c r="F1891" s="1">
        <f t="shared" si="59"/>
        <v>1</v>
      </c>
    </row>
    <row r="1892" spans="1:6">
      <c r="A1892" s="12">
        <v>358</v>
      </c>
      <c r="B1892" s="12" t="s">
        <v>1961</v>
      </c>
      <c r="C1892" s="12" t="s">
        <v>1995</v>
      </c>
      <c r="D1892" s="1" t="str">
        <f t="shared" si="58"/>
        <v>沖縄県北大東村</v>
      </c>
      <c r="E1892" s="12">
        <v>358</v>
      </c>
      <c r="F1892" s="1">
        <f t="shared" si="59"/>
        <v>1</v>
      </c>
    </row>
    <row r="1893" spans="1:6">
      <c r="A1893" s="12">
        <v>359</v>
      </c>
      <c r="B1893" s="12" t="s">
        <v>1961</v>
      </c>
      <c r="C1893" s="12" t="s">
        <v>1996</v>
      </c>
      <c r="D1893" s="1" t="str">
        <f t="shared" si="58"/>
        <v>沖縄県伊平屋村</v>
      </c>
      <c r="E1893" s="12">
        <v>359</v>
      </c>
      <c r="F1893" s="1">
        <f t="shared" si="59"/>
        <v>1</v>
      </c>
    </row>
    <row r="1894" spans="1:6">
      <c r="A1894" s="12">
        <v>360</v>
      </c>
      <c r="B1894" s="12" t="s">
        <v>1961</v>
      </c>
      <c r="C1894" s="12" t="s">
        <v>1997</v>
      </c>
      <c r="D1894" s="1" t="str">
        <f t="shared" si="58"/>
        <v>沖縄県伊是名村</v>
      </c>
      <c r="E1894" s="12">
        <v>360</v>
      </c>
      <c r="F1894" s="1">
        <f t="shared" si="59"/>
        <v>1</v>
      </c>
    </row>
    <row r="1895" spans="1:6">
      <c r="A1895" s="12">
        <v>361</v>
      </c>
      <c r="B1895" s="12" t="s">
        <v>1961</v>
      </c>
      <c r="C1895" s="12" t="s">
        <v>1998</v>
      </c>
      <c r="D1895" s="1" t="str">
        <f t="shared" si="58"/>
        <v>沖縄県久米島町</v>
      </c>
      <c r="E1895" s="12">
        <v>361</v>
      </c>
      <c r="F1895" s="1">
        <f t="shared" si="59"/>
        <v>1</v>
      </c>
    </row>
    <row r="1896" spans="1:6">
      <c r="A1896" s="12">
        <v>362</v>
      </c>
      <c r="B1896" s="12" t="s">
        <v>1961</v>
      </c>
      <c r="C1896" s="12" t="s">
        <v>1999</v>
      </c>
      <c r="D1896" s="1" t="str">
        <f t="shared" si="58"/>
        <v>沖縄県八重瀬町</v>
      </c>
      <c r="E1896" s="12">
        <v>362</v>
      </c>
      <c r="F1896" s="1">
        <f t="shared" si="59"/>
        <v>1</v>
      </c>
    </row>
    <row r="1897" spans="1:6">
      <c r="A1897" s="12">
        <v>375</v>
      </c>
      <c r="B1897" s="12" t="s">
        <v>1961</v>
      </c>
      <c r="C1897" s="12" t="s">
        <v>2000</v>
      </c>
      <c r="D1897" s="1" t="str">
        <f t="shared" si="58"/>
        <v>沖縄県多良間村</v>
      </c>
      <c r="E1897" s="12">
        <v>375</v>
      </c>
      <c r="F1897" s="1">
        <f t="shared" si="59"/>
        <v>1</v>
      </c>
    </row>
    <row r="1898" spans="1:6">
      <c r="A1898" s="12">
        <v>381</v>
      </c>
      <c r="B1898" s="12" t="s">
        <v>1961</v>
      </c>
      <c r="C1898" s="12" t="s">
        <v>2001</v>
      </c>
      <c r="D1898" s="1" t="str">
        <f t="shared" si="58"/>
        <v>沖縄県竹富町</v>
      </c>
      <c r="E1898" s="12">
        <v>381</v>
      </c>
      <c r="F1898" s="1">
        <f t="shared" si="59"/>
        <v>1</v>
      </c>
    </row>
    <row r="1899" spans="1:6">
      <c r="A1899" s="12">
        <v>382</v>
      </c>
      <c r="B1899" s="12" t="s">
        <v>1961</v>
      </c>
      <c r="C1899" s="12" t="s">
        <v>2002</v>
      </c>
      <c r="D1899" s="1" t="str">
        <f t="shared" si="58"/>
        <v>沖縄県与那国町</v>
      </c>
      <c r="E1899" s="12">
        <v>382</v>
      </c>
      <c r="F1899" s="1">
        <f t="shared" si="59"/>
        <v>1</v>
      </c>
    </row>
  </sheetData>
  <autoFilter ref="A1:F1899" xr:uid="{00000000-0009-0000-0000-000004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53</vt:i4>
      </vt:variant>
    </vt:vector>
  </HeadingPairs>
  <TitlesOfParts>
    <vt:vector size="63" baseType="lpstr">
      <vt:lpstr>建築工事届（別記第40号様式）</vt:lpstr>
      <vt:lpstr>用途番号用</vt:lpstr>
      <vt:lpstr>注意欄再掲（参照用）</vt:lpstr>
      <vt:lpstr>追加記入欄</vt:lpstr>
      <vt:lpstr>中間シート</vt:lpstr>
      <vt:lpstr>中間シート (2)</vt:lpstr>
      <vt:lpstr>エラー23シート</vt:lpstr>
      <vt:lpstr>市町村コード</vt:lpstr>
      <vt:lpstr>市町村コード (2)</vt:lpstr>
      <vt:lpstr>行政集計シート※記入不要です</vt:lpstr>
      <vt:lpstr>'建築工事届（別記第40号様式）'!Print_Area</vt:lpstr>
      <vt:lpstr>行政集計シート※記入不要です!Print_Area</vt:lpstr>
      <vt:lpstr>中間シート!Print_Area</vt:lpstr>
      <vt:lpstr>'中間シート (2)'!Print_Area</vt:lpstr>
      <vt:lpstr>'注意欄再掲（参照用）'!Print_Area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2024-10-18T00:13:53Z</dcterms:created>
  <dcterms:modified xsi:type="dcterms:W3CDTF">2024-10-18T00:13:54Z</dcterms:modified>
</cp:coreProperties>
</file>